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для работы\перечни Экомир 2023г\"/>
    </mc:Choice>
  </mc:AlternateContent>
  <workbookProtection lockWindows="1"/>
  <bookViews>
    <workbookView xWindow="0" yWindow="0" windowWidth="28800" windowHeight="12435" tabRatio="990"/>
  </bookViews>
  <sheets>
    <sheet name="Перечень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2" i="1" l="1"/>
  <c r="D98" i="1"/>
  <c r="D100" i="1"/>
  <c r="D93" i="1"/>
  <c r="D94" i="1"/>
  <c r="D95" i="1"/>
  <c r="D96" i="1"/>
  <c r="D97" i="1"/>
  <c r="D92" i="1"/>
  <c r="D90" i="1"/>
  <c r="D89" i="1"/>
  <c r="D79" i="1"/>
  <c r="D80" i="1"/>
  <c r="D81" i="1"/>
  <c r="D82" i="1"/>
  <c r="D83" i="1"/>
  <c r="D84" i="1"/>
  <c r="D85" i="1"/>
  <c r="D86" i="1"/>
  <c r="D87" i="1"/>
  <c r="D78" i="1"/>
  <c r="D76" i="1"/>
  <c r="D75" i="1"/>
  <c r="D74" i="1"/>
  <c r="D73" i="1"/>
  <c r="D72" i="1"/>
  <c r="D70" i="1"/>
  <c r="D69" i="1"/>
  <c r="D68" i="1"/>
  <c r="D67" i="1"/>
  <c r="D66" i="1"/>
  <c r="D64" i="1"/>
  <c r="D34" i="1"/>
  <c r="D32" i="1"/>
  <c r="D14" i="1"/>
  <c r="D4" i="1"/>
  <c r="M102" i="1" l="1"/>
  <c r="M98" i="1"/>
  <c r="M93" i="1"/>
  <c r="M94" i="1"/>
  <c r="M95" i="1"/>
  <c r="M96" i="1"/>
  <c r="M97" i="1"/>
  <c r="M92" i="1"/>
  <c r="M90" i="1"/>
  <c r="M89" i="1"/>
  <c r="M79" i="1"/>
  <c r="M80" i="1"/>
  <c r="M81" i="1"/>
  <c r="M82" i="1"/>
  <c r="M83" i="1"/>
  <c r="M84" i="1"/>
  <c r="M85" i="1"/>
  <c r="M86" i="1"/>
  <c r="M87" i="1"/>
  <c r="M73" i="1"/>
  <c r="M74" i="1"/>
  <c r="M75" i="1"/>
  <c r="M76" i="1"/>
  <c r="M67" i="1"/>
  <c r="M68" i="1"/>
  <c r="M69" i="1"/>
  <c r="M70" i="1"/>
  <c r="M78" i="1"/>
  <c r="M72" i="1"/>
  <c r="M66" i="1"/>
  <c r="M64" i="1"/>
  <c r="M34" i="1"/>
  <c r="M32" i="1"/>
  <c r="M14" i="1"/>
  <c r="M4" i="1"/>
  <c r="L102" i="1" l="1"/>
  <c r="L64" i="1"/>
  <c r="L98" i="1" l="1"/>
  <c r="A1" i="1"/>
  <c r="L67" i="1"/>
  <c r="L68" i="1"/>
  <c r="L69" i="1"/>
  <c r="L70" i="1"/>
  <c r="L72" i="1"/>
  <c r="L73" i="1"/>
  <c r="L74" i="1"/>
  <c r="L75" i="1"/>
  <c r="L76" i="1"/>
  <c r="L78" i="1"/>
  <c r="L79" i="1"/>
  <c r="L80" i="1"/>
  <c r="L81" i="1"/>
  <c r="L82" i="1"/>
  <c r="L83" i="1"/>
  <c r="L84" i="1"/>
  <c r="L85" i="1"/>
  <c r="L86" i="1"/>
  <c r="L87" i="1"/>
  <c r="L89" i="1"/>
  <c r="L90" i="1"/>
  <c r="L92" i="1"/>
  <c r="L93" i="1"/>
  <c r="L94" i="1"/>
  <c r="L95" i="1"/>
  <c r="L96" i="1"/>
  <c r="L97" i="1"/>
  <c r="L66" i="1"/>
  <c r="L34" i="1"/>
  <c r="L32" i="1"/>
  <c r="L14" i="1"/>
  <c r="L4" i="1"/>
  <c r="K102" i="1" l="1"/>
  <c r="K14" i="1"/>
  <c r="K93" i="1"/>
  <c r="K94" i="1"/>
  <c r="K95" i="1"/>
  <c r="K96" i="1"/>
  <c r="K97" i="1"/>
  <c r="K90" i="1"/>
  <c r="K79" i="1"/>
  <c r="K80" i="1"/>
  <c r="K81" i="1"/>
  <c r="K82" i="1"/>
  <c r="K83" i="1"/>
  <c r="K84" i="1"/>
  <c r="K85" i="1"/>
  <c r="K86" i="1"/>
  <c r="K87" i="1"/>
  <c r="K89" i="1"/>
  <c r="K67" i="1"/>
  <c r="K68" i="1"/>
  <c r="K69" i="1"/>
  <c r="K70" i="1"/>
  <c r="K72" i="1"/>
  <c r="K73" i="1"/>
  <c r="K74" i="1"/>
  <c r="K75" i="1"/>
  <c r="K76" i="1"/>
  <c r="K92" i="1"/>
  <c r="K78" i="1"/>
  <c r="K66" i="1"/>
  <c r="K98" i="1" l="1"/>
  <c r="K64" i="1"/>
  <c r="K34" i="1"/>
  <c r="K32" i="1"/>
  <c r="K4" i="1"/>
  <c r="K99" i="1"/>
  <c r="J102" i="1" l="1"/>
  <c r="J90" i="1" l="1"/>
  <c r="J93" i="1"/>
  <c r="J94" i="1"/>
  <c r="J95" i="1"/>
  <c r="J96" i="1"/>
  <c r="J97" i="1"/>
  <c r="J98" i="1"/>
  <c r="J99" i="1"/>
  <c r="J92" i="1"/>
  <c r="J66" i="1"/>
  <c r="J67" i="1"/>
  <c r="J68" i="1"/>
  <c r="J69" i="1"/>
  <c r="J70" i="1"/>
  <c r="J72" i="1"/>
  <c r="J73" i="1"/>
  <c r="J74" i="1"/>
  <c r="J75" i="1"/>
  <c r="J76" i="1"/>
  <c r="J78" i="1"/>
  <c r="J79" i="1"/>
  <c r="J80" i="1"/>
  <c r="J81" i="1"/>
  <c r="J82" i="1"/>
  <c r="J83" i="1"/>
  <c r="J84" i="1"/>
  <c r="J85" i="1"/>
  <c r="J86" i="1"/>
  <c r="J87" i="1"/>
  <c r="J88" i="1"/>
  <c r="J89" i="1"/>
  <c r="J64" i="1"/>
  <c r="J34" i="1"/>
  <c r="J32" i="1"/>
  <c r="J14" i="1"/>
  <c r="J4" i="1"/>
  <c r="D99" i="1" l="1"/>
  <c r="D101" i="1"/>
  <c r="I14" i="1" l="1"/>
  <c r="I32" i="1"/>
  <c r="I34" i="1"/>
  <c r="I64" i="1"/>
  <c r="I66" i="1"/>
  <c r="I67" i="1"/>
  <c r="I68" i="1"/>
  <c r="I69" i="1"/>
  <c r="I70" i="1"/>
  <c r="I72" i="1"/>
  <c r="I73" i="1"/>
  <c r="I74" i="1"/>
  <c r="I75" i="1"/>
  <c r="I76" i="1"/>
  <c r="I78" i="1"/>
  <c r="I79" i="1"/>
  <c r="I80" i="1"/>
  <c r="I81" i="1"/>
  <c r="I82" i="1"/>
  <c r="I83" i="1"/>
  <c r="I84" i="1"/>
  <c r="I85" i="1"/>
  <c r="I86" i="1"/>
  <c r="I87" i="1"/>
  <c r="I89" i="1"/>
  <c r="I90" i="1"/>
  <c r="I92" i="1"/>
  <c r="I93" i="1"/>
  <c r="I94" i="1"/>
  <c r="I95" i="1"/>
  <c r="I96" i="1"/>
  <c r="I97" i="1"/>
  <c r="I99" i="1"/>
  <c r="I100" i="1"/>
  <c r="I101" i="1"/>
  <c r="I102" i="1" s="1"/>
  <c r="I4" i="1"/>
  <c r="H98" i="1" l="1"/>
  <c r="G4" i="1"/>
  <c r="G32" i="1"/>
  <c r="G34" i="1"/>
  <c r="G64" i="1"/>
  <c r="G66" i="1"/>
  <c r="G67" i="1"/>
  <c r="G68" i="1"/>
  <c r="G69" i="1"/>
  <c r="G70" i="1"/>
  <c r="G72" i="1"/>
  <c r="G73" i="1"/>
  <c r="G74" i="1"/>
  <c r="G75" i="1"/>
  <c r="G76" i="1"/>
  <c r="G78" i="1"/>
  <c r="G79" i="1"/>
  <c r="G80" i="1"/>
  <c r="G81" i="1"/>
  <c r="G82" i="1"/>
  <c r="G83" i="1"/>
  <c r="G84" i="1"/>
  <c r="G85" i="1"/>
  <c r="G86" i="1"/>
  <c r="G87" i="1"/>
  <c r="G89" i="1"/>
  <c r="G90" i="1"/>
  <c r="G92" i="1"/>
  <c r="G93" i="1"/>
  <c r="G94" i="1"/>
  <c r="G95" i="1"/>
  <c r="G96" i="1"/>
  <c r="G97" i="1"/>
  <c r="H14" i="1" l="1"/>
  <c r="H99" i="1"/>
  <c r="E102" i="1" l="1"/>
  <c r="F101" i="1"/>
  <c r="G101" i="1" s="1"/>
  <c r="G102" i="1" s="1"/>
  <c r="F97" i="1"/>
  <c r="F96" i="1"/>
  <c r="F95" i="1"/>
  <c r="F94" i="1"/>
  <c r="F93" i="1"/>
  <c r="F92" i="1"/>
  <c r="F90" i="1"/>
  <c r="F89" i="1"/>
  <c r="F87" i="1"/>
  <c r="F86" i="1"/>
  <c r="F85" i="1"/>
  <c r="F84" i="1"/>
  <c r="F83" i="1"/>
  <c r="F82" i="1"/>
  <c r="F81" i="1"/>
  <c r="F80" i="1"/>
  <c r="F79" i="1"/>
  <c r="F78" i="1"/>
  <c r="F76" i="1"/>
  <c r="F75" i="1"/>
  <c r="F74" i="1"/>
  <c r="F73" i="1"/>
  <c r="F72" i="1"/>
  <c r="F70" i="1"/>
  <c r="F69" i="1"/>
  <c r="F68" i="1"/>
  <c r="F67" i="1"/>
  <c r="F66" i="1"/>
  <c r="F64" i="1"/>
  <c r="F34" i="1"/>
  <c r="F32" i="1"/>
  <c r="F14" i="1"/>
  <c r="F4" i="1"/>
  <c r="H4" i="1" l="1"/>
  <c r="H34" i="1"/>
  <c r="H66" i="1"/>
  <c r="H68" i="1"/>
  <c r="H70" i="1"/>
  <c r="H73" i="1"/>
  <c r="H75" i="1"/>
  <c r="H78" i="1"/>
  <c r="H80" i="1"/>
  <c r="H82" i="1"/>
  <c r="H84" i="1"/>
  <c r="H86" i="1"/>
  <c r="H89" i="1"/>
  <c r="H92" i="1"/>
  <c r="H94" i="1"/>
  <c r="H96" i="1"/>
  <c r="H97" i="1"/>
  <c r="H87" i="1"/>
  <c r="H79" i="1"/>
  <c r="H69" i="1"/>
  <c r="H32" i="1"/>
  <c r="H67" i="1"/>
  <c r="H72" i="1"/>
  <c r="H76" i="1"/>
  <c r="H81" i="1"/>
  <c r="H85" i="1"/>
  <c r="H90" i="1"/>
  <c r="H95" i="1"/>
  <c r="H93" i="1"/>
  <c r="H83" i="1"/>
  <c r="H74" i="1"/>
  <c r="H64" i="1"/>
  <c r="H102" i="1" l="1"/>
</calcChain>
</file>

<file path=xl/sharedStrings.xml><?xml version="1.0" encoding="utf-8"?>
<sst xmlns="http://schemas.openxmlformats.org/spreadsheetml/2006/main" count="281" uniqueCount="224">
  <si>
    <t>Вид работ</t>
  </si>
  <si>
    <t>Периодичность</t>
  </si>
  <si>
    <t>Годовая плата (рублей)</t>
  </si>
  <si>
    <r>
      <rPr>
        <b/>
        <sz val="9"/>
        <rFont val="Times New Roman CYR"/>
        <family val="1"/>
        <charset val="1"/>
      </rP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</t>
    </r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</si>
  <si>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</si>
  <si>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Содержание помещений общего пользования</t>
  </si>
  <si>
    <t>1.</t>
  </si>
  <si>
    <t>Работы по уборке лестничных клеток</t>
  </si>
  <si>
    <t>1.1.</t>
  </si>
  <si>
    <t>Влажное подметание лестничных площадок и маршей нижних трех этажей</t>
  </si>
  <si>
    <t>4 раза в неделю</t>
  </si>
  <si>
    <t>1.2.</t>
  </si>
  <si>
    <t>Влажное подметание лестничных площадок и маршей выше третьего этажа</t>
  </si>
  <si>
    <t>1 раз в неделю</t>
  </si>
  <si>
    <t>1.3.</t>
  </si>
  <si>
    <t>Влажная протирка подоконников, оконных решеток, перил, чердачных лестниц, шкафов для электросчетчиков и слаботочных устройств</t>
  </si>
  <si>
    <t>2 раза в год</t>
  </si>
  <si>
    <t>1.4.</t>
  </si>
  <si>
    <t>Мытье лестничных площадок и маршей</t>
  </si>
  <si>
    <t>1.5.</t>
  </si>
  <si>
    <t>Обметание пыли с потолков</t>
  </si>
  <si>
    <t>2 раз в год</t>
  </si>
  <si>
    <t>1.6.</t>
  </si>
  <si>
    <t>Мытье стен, дверей, окон</t>
  </si>
  <si>
    <t>1.7.</t>
  </si>
  <si>
    <t>Влажная протирка почтовых ящиков</t>
  </si>
  <si>
    <t>1 раз в месяц</t>
  </si>
  <si>
    <t>1.8.</t>
  </si>
  <si>
    <t>Очистка металлических решеток и приямков. Уборка площадки перед входом в подъезд</t>
  </si>
  <si>
    <t>II.  Уборка придомовой территории</t>
  </si>
  <si>
    <t>2.</t>
  </si>
  <si>
    <t>Работы по уборке придомовой территории</t>
  </si>
  <si>
    <t>2.1.</t>
  </si>
  <si>
    <t>Холодный период</t>
  </si>
  <si>
    <t>2.1.1.</t>
  </si>
  <si>
    <t>Подметание свежевыпавшего снега толщиной до 2 см</t>
  </si>
  <si>
    <t>1 раз в сутки в дни снегопада</t>
  </si>
  <si>
    <t>2.1.2.</t>
  </si>
  <si>
    <t>Сдвигание свежевыпавшего снега толщиной слоя свыше 2 см</t>
  </si>
  <si>
    <t>Через 3 часа во время снегопада</t>
  </si>
  <si>
    <t>2.1.3.</t>
  </si>
  <si>
    <t>Посыпка территории песком или смесью песка с хлоридами</t>
  </si>
  <si>
    <t>2 раза в сутки во время гололеда</t>
  </si>
  <si>
    <t>2.1.4.</t>
  </si>
  <si>
    <t>Очистка территорий от снега наносного происхождения (или подметание территорий, свободных от снежного покрова)</t>
  </si>
  <si>
    <t>1 раз в двое суток в дни снегопада</t>
  </si>
  <si>
    <t>2.1.5.</t>
  </si>
  <si>
    <t>Очистка территорий от наледи и льда</t>
  </si>
  <si>
    <t>1 раз в 3 суток во время гололеда</t>
  </si>
  <si>
    <t>2.1.6.</t>
  </si>
  <si>
    <t>Очистка урн от мусора</t>
  </si>
  <si>
    <t>1 раз в сутки</t>
  </si>
  <si>
    <t>2.2.</t>
  </si>
  <si>
    <t>Теплый период</t>
  </si>
  <si>
    <t>2.2.1.</t>
  </si>
  <si>
    <t>Подметание территории в дни без осадков</t>
  </si>
  <si>
    <t>1 раз в 2-е суток</t>
  </si>
  <si>
    <t>2.2.2.</t>
  </si>
  <si>
    <t>Подметание территорий в дни с осадками до 2 см</t>
  </si>
  <si>
    <t>1 раз в 2-е суток (70% территорий)</t>
  </si>
  <si>
    <t>2.2.3.</t>
  </si>
  <si>
    <t>Подметание территорий в дни с осадками свыше 2 см</t>
  </si>
  <si>
    <t>1 раз в 2-е суток (50% территорий)</t>
  </si>
  <si>
    <t>2.2.4.</t>
  </si>
  <si>
    <t>2.2.5.</t>
  </si>
  <si>
    <t xml:space="preserve">Уборка газонов </t>
  </si>
  <si>
    <t>2.2.6.</t>
  </si>
  <si>
    <t>Поливка газонов, зеленых насаждений</t>
  </si>
  <si>
    <t>2.2.7.</t>
  </si>
  <si>
    <t>Сезонное выкашивание газонов</t>
  </si>
  <si>
    <t>2.2.8.</t>
  </si>
  <si>
    <t>Обрезка и снос деревьев и кустарников</t>
  </si>
  <si>
    <t>По действующим правилам</t>
  </si>
  <si>
    <t>2.2.9.</t>
  </si>
  <si>
    <t>Уборка контейнерных площадок</t>
  </si>
  <si>
    <t>2.3.</t>
  </si>
  <si>
    <t xml:space="preserve">Прочие материальные затраты на санитарное содержание </t>
  </si>
  <si>
    <t>Постоянно</t>
  </si>
  <si>
    <t>III.  Ремонт и обслуживание конструктивных элементов и внешнее благоустройство</t>
  </si>
  <si>
    <t>3.</t>
  </si>
  <si>
    <t>Работы по ремонту и обслуживанию конструктивных элементов и внешнее благоустройство</t>
  </si>
  <si>
    <t>3.1.</t>
  </si>
  <si>
    <t>Профосмотры конструктивных элементов, в том числе:</t>
  </si>
  <si>
    <t>3.1.1.</t>
  </si>
  <si>
    <t>Общие и частичные осмотры кровельных покрытий</t>
  </si>
  <si>
    <t>6 раз год</t>
  </si>
  <si>
    <t>3.1.2.</t>
  </si>
  <si>
    <t>Общие и частичные осмотры конструктивных элементов</t>
  </si>
  <si>
    <t>3.2.</t>
  </si>
  <si>
    <t>Ремонт конструктивных элементов</t>
  </si>
  <si>
    <t>3.2.1.</t>
  </si>
  <si>
    <t>Ремонт кровельного покрытия и устранение течи</t>
  </si>
  <si>
    <t>По мере необходимости</t>
  </si>
  <si>
    <t>3.2.2.</t>
  </si>
  <si>
    <t>Укрепление защитной решетки водопроводной воронки</t>
  </si>
  <si>
    <t>3.2.3.</t>
  </si>
  <si>
    <t>Прочистка водопремной воронки внутреннего водостока</t>
  </si>
  <si>
    <t>3.2.4.</t>
  </si>
  <si>
    <t>Восстановление поврежденных участков штукатурки и облицовки</t>
  </si>
  <si>
    <t>3.2.5.</t>
  </si>
  <si>
    <t>Смена или ремонт отмостки</t>
  </si>
  <si>
    <t>3.2.6.</t>
  </si>
  <si>
    <t>Восстановление приямков, входов в подвалы</t>
  </si>
  <si>
    <t>3.3.</t>
  </si>
  <si>
    <t>Техническое обслуживание конструктивных элементов</t>
  </si>
  <si>
    <t>3.3.1.</t>
  </si>
  <si>
    <t>Утепление подвалов и подъездов</t>
  </si>
  <si>
    <t>1 раз в год</t>
  </si>
  <si>
    <t>3.3.2.</t>
  </si>
  <si>
    <t>Укрепление козырьков, ограждений и перил крылец</t>
  </si>
  <si>
    <t>3.3.3.</t>
  </si>
  <si>
    <t>Закрытие слуховых окон, люков и входов на чердак</t>
  </si>
  <si>
    <t>3.3.4.</t>
  </si>
  <si>
    <t>Установка недостающих, частично разбитых и укрепление слабо укрепленных стекол в дверных и оконных заполнениях</t>
  </si>
  <si>
    <t>3.3.5.</t>
  </si>
  <si>
    <t>Установка или укрепление ручек и шпингалетов на оконных и дверных заполнениях</t>
  </si>
  <si>
    <t>3.3.6.</t>
  </si>
  <si>
    <t>Закрытие подвальных и чердачных дверей, металлических решеток и лазов на замки</t>
  </si>
  <si>
    <t>3.3.7.</t>
  </si>
  <si>
    <t>Смазывание подъездных дверей</t>
  </si>
  <si>
    <t>3.3.8.</t>
  </si>
  <si>
    <t>Смазывание замков тех. помещений</t>
  </si>
  <si>
    <t>3.3.9.</t>
  </si>
  <si>
    <t>Укрепление и регулировка доводчиков</t>
  </si>
  <si>
    <t>3.4.</t>
  </si>
  <si>
    <t>Внешнее благоустройство</t>
  </si>
  <si>
    <t>3.4.1.</t>
  </si>
  <si>
    <t>Частичный ремонт тротуарной плитки</t>
  </si>
  <si>
    <t>3.4.2.</t>
  </si>
  <si>
    <t>Окраска решетчатых ограждений, оград, МАФ</t>
  </si>
  <si>
    <t>3.4.3.</t>
  </si>
  <si>
    <t>Установка урн</t>
  </si>
  <si>
    <t>3.4.4.</t>
  </si>
  <si>
    <t>Окраска урн</t>
  </si>
  <si>
    <t>3.4.5.</t>
  </si>
  <si>
    <t>Ремонт скамеек, качель и т.д.</t>
  </si>
  <si>
    <t>3.4.6.</t>
  </si>
  <si>
    <t>Посадка деревьев, кустарников</t>
  </si>
  <si>
    <t>3.4.7.</t>
  </si>
  <si>
    <t>Подготовка к сезонной эксплуатации оборудования детских и спортивных площадок</t>
  </si>
  <si>
    <t>IV.  Техническое обслуживание и ремонт внутридомового инженерного оборудования и МОП</t>
  </si>
  <si>
    <t>4.</t>
  </si>
  <si>
    <t>Работы по техническому обслуживанию и ремонту внутридомового инженерного оборудования и МОП</t>
  </si>
  <si>
    <t>4.1.</t>
  </si>
  <si>
    <t>Подготовка к сезонной эксплуатации</t>
  </si>
  <si>
    <t>4.1.1.</t>
  </si>
  <si>
    <t>Ремонт и тех.обслуживание задвижек ХВС и ГВС</t>
  </si>
  <si>
    <t>4.1.2.</t>
  </si>
  <si>
    <t>Прочистка ливнестоков</t>
  </si>
  <si>
    <t>4.1.3.</t>
  </si>
  <si>
    <t>Опрессовка и промывка трубопроводов системы  центрального отопления</t>
  </si>
  <si>
    <t>4.1.4.</t>
  </si>
  <si>
    <t>Ликвидация воздушных пробок в системе центрального отопления (наладка системы - стояки)</t>
  </si>
  <si>
    <t>4.1.5.</t>
  </si>
  <si>
    <t>Испытание трубопроводов системы центрального отопления (Наладка системы отопления)</t>
  </si>
  <si>
    <t>4.2.</t>
  </si>
  <si>
    <t>Общие и частичные осмотры и обследования</t>
  </si>
  <si>
    <t>4.2.1.</t>
  </si>
  <si>
    <t>Осмотр системы ЦО. Внутриквартирные устройства</t>
  </si>
  <si>
    <t>4.2.2.</t>
  </si>
  <si>
    <t>Осмотр систем ЦО. Устройства в подвальных помещениях (7 мес. Отопительного сезона)</t>
  </si>
  <si>
    <t>7 раз в год</t>
  </si>
  <si>
    <t>4.2.3.</t>
  </si>
  <si>
    <t>Общие и частичные осмотры общедомовой системы холодного и горячего водоснабжения и водоотведения в технических помещениях</t>
  </si>
  <si>
    <t>12 раз в год</t>
  </si>
  <si>
    <t>4.2.4.</t>
  </si>
  <si>
    <t>Общие и частичные осмотры линий электрических сетей, арматуры, электрооборудования на лестничных площадках, снятие показаний потребленных коммунальных ресурсов</t>
  </si>
  <si>
    <t>4.2.5.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</si>
  <si>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</si>
  <si>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</si>
  <si>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4.3.</t>
  </si>
  <si>
    <t>Техническое обслуживание внутридомовых инженерных сетей и МОП</t>
  </si>
  <si>
    <t>4.3.1.</t>
  </si>
  <si>
    <t>Ремонт электрощитов</t>
  </si>
  <si>
    <t>4.3.2.</t>
  </si>
  <si>
    <t>Ревизия вентилей в местах общего пользования</t>
  </si>
  <si>
    <t>4.3.3.</t>
  </si>
  <si>
    <t>Проверка и прочистка вентканалов</t>
  </si>
  <si>
    <t>4.3.4.</t>
  </si>
  <si>
    <t>Дератизация</t>
  </si>
  <si>
    <t>4.3.5.</t>
  </si>
  <si>
    <t>Аварийное обслуживание</t>
  </si>
  <si>
    <t>4.3.6.</t>
  </si>
  <si>
    <t>Очистка тех. этажей от мусора со сбором его в тару и отноской в установленное место</t>
  </si>
  <si>
    <t>4.3.7.</t>
  </si>
  <si>
    <t>Электроизмерения</t>
  </si>
  <si>
    <t>1 раз в 3 года</t>
  </si>
  <si>
    <t>4.3.8.</t>
  </si>
  <si>
    <t>Очистка кровли от мусора и грязи</t>
  </si>
  <si>
    <t>4.3.9.</t>
  </si>
  <si>
    <t>Техобслуживание вводных и внутренних газопроводов</t>
  </si>
  <si>
    <t>4.3.10.</t>
  </si>
  <si>
    <t>Снятие показаний и обслуживание теплосчетчиков</t>
  </si>
  <si>
    <t>4.4.</t>
  </si>
  <si>
    <t>Мелкий ремонт</t>
  </si>
  <si>
    <t>4.4.1.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</si>
  <si>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</si>
  <si>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</si>
  <si>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4.4.2.</t>
  </si>
  <si>
    <t>Ремонт ВРУ</t>
  </si>
  <si>
    <t>V.  Прочее</t>
  </si>
  <si>
    <t>5.1.</t>
  </si>
  <si>
    <t>Транспортные расходы</t>
  </si>
  <si>
    <t>Электроэнергия на ОДН</t>
  </si>
  <si>
    <t>5.3.</t>
  </si>
  <si>
    <t>Затраты на охрану труда работников РЭС</t>
  </si>
  <si>
    <t>5.4.</t>
  </si>
  <si>
    <t>Утилизация люминесцентных ламп</t>
  </si>
  <si>
    <t>5.5.</t>
  </si>
  <si>
    <t>Непредвиденные работы по текущему ремонту общего имущества жилого дома</t>
  </si>
  <si>
    <t>5.6.</t>
  </si>
  <si>
    <t>Услуги ООО "РРКЦ"</t>
  </si>
  <si>
    <t>Затраты по управлению домом</t>
  </si>
  <si>
    <t>Итого</t>
  </si>
  <si>
    <t>Захоронение ТБО (установлен Комиссией по регулированию цен)</t>
  </si>
  <si>
    <t>Холодное водоснабжение на ОДН</t>
  </si>
  <si>
    <t xml:space="preserve">Итого </t>
  </si>
  <si>
    <t>6.</t>
  </si>
  <si>
    <t>7.</t>
  </si>
  <si>
    <t>5.2.</t>
  </si>
  <si>
    <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 2021 г. (4,9%)</t>
    </r>
  </si>
  <si>
    <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 2022 г. (9,13%)</t>
    </r>
  </si>
  <si>
    <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 2023 г. (12,79%)</t>
    </r>
  </si>
  <si>
    <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 2024 г. (7,01%)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</si>
</sst>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Times New Roman CYR"/>
      <family val="1"/>
      <charset val="1"/>
    </font>
    <font>
      <b/>
      <vertAlign val="superscript"/>
      <sz val="9"/>
      <name val="Arial Cyr"/>
      <family val="2"/>
      <charset val="204"/>
    </font>
    <font>
      <b/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3"/>
  <sheetViews>
    <sheetView windowProtection="1" tabSelected="1" zoomScaleNormal="100" workbookViewId="0">
      <pane xSplit="2" ySplit="1" topLeftCell="C97" activePane="bottomRight" state="frozen"/>
      <selection pane="topRight" activeCell="C1" sqref="C1"/>
      <selection pane="bottomLeft" activeCell="A2" sqref="A2"/>
      <selection pane="bottomRight" activeCell="D103" sqref="D103"/>
    </sheetView>
  </sheetViews>
  <sheetFormatPr defaultRowHeight="12.75"/>
  <cols>
    <col min="1" max="1" width="7.28515625" style="2"/>
    <col min="2" max="2" width="44.42578125" style="3"/>
    <col min="3" max="3" width="13.140625" style="3"/>
    <col min="4" max="4" width="12.42578125" style="3" bestFit="1" customWidth="1"/>
    <col min="5" max="5" width="0" style="3" hidden="1" customWidth="1"/>
    <col min="6" max="6" width="7.85546875" style="3" hidden="1" customWidth="1"/>
    <col min="7" max="7" width="0" style="3" hidden="1" customWidth="1"/>
    <col min="8" max="9" width="9" style="3" hidden="1" customWidth="1"/>
    <col min="10" max="10" width="14.140625" style="3" hidden="1" customWidth="1"/>
    <col min="11" max="11" width="15.42578125" style="3" hidden="1" customWidth="1"/>
    <col min="12" max="12" width="14.5703125" style="3" customWidth="1"/>
    <col min="13" max="13" width="8.7109375" style="3"/>
    <col min="14" max="14" width="9.85546875" style="3" bestFit="1" customWidth="1"/>
    <col min="15" max="15" width="9.5703125" style="3" bestFit="1" customWidth="1"/>
    <col min="16" max="249" width="8.7109375" style="3"/>
    <col min="250" max="250" width="4.7109375" style="3"/>
    <col min="251" max="251" width="20.28515625" style="3"/>
    <col min="252" max="252" width="15.42578125" style="3"/>
    <col min="253" max="253" width="9.85546875" style="3"/>
    <col min="254" max="1025" width="8.7109375" style="3"/>
  </cols>
  <sheetData>
    <row r="1" spans="1:1024" s="4" customFormat="1" ht="109.5">
      <c r="A1" s="22" t="e">
        <f>A1:K21№</f>
        <v>#NAME?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3</v>
      </c>
      <c r="G1" s="22" t="s">
        <v>3</v>
      </c>
      <c r="H1" s="22" t="s">
        <v>3</v>
      </c>
      <c r="I1" s="22" t="s">
        <v>3</v>
      </c>
      <c r="J1" s="22" t="s">
        <v>220</v>
      </c>
      <c r="K1" s="22" t="s">
        <v>221</v>
      </c>
      <c r="L1" s="22" t="s">
        <v>222</v>
      </c>
      <c r="M1" s="22" t="s">
        <v>223</v>
      </c>
    </row>
    <row r="2" spans="1:1024" ht="13.5">
      <c r="A2" s="5"/>
      <c r="B2" s="6" t="s">
        <v>4</v>
      </c>
      <c r="C2" s="6">
        <v>4327.8999999999996</v>
      </c>
      <c r="D2" s="7"/>
      <c r="E2" s="7"/>
      <c r="F2" s="7"/>
      <c r="G2" s="7"/>
      <c r="H2" s="7"/>
      <c r="I2" s="7"/>
      <c r="J2" s="7"/>
      <c r="K2" s="7"/>
      <c r="L2" s="28"/>
      <c r="M2" s="30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2.75" customHeight="1">
      <c r="A3" s="33" t="s">
        <v>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29"/>
      <c r="M3" s="30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>
      <c r="A4" s="5" t="s">
        <v>6</v>
      </c>
      <c r="B4" s="6" t="s">
        <v>7</v>
      </c>
      <c r="C4" s="6"/>
      <c r="D4" s="32">
        <f>M4*12*C$2</f>
        <v>105427.64399999999</v>
      </c>
      <c r="E4" s="7">
        <v>1.18</v>
      </c>
      <c r="F4" s="7">
        <f>1.18*1.065</f>
        <v>1.2566999999999999</v>
      </c>
      <c r="G4" s="7">
        <f>F4*1.042</f>
        <v>1.3094813999999999</v>
      </c>
      <c r="H4" s="7">
        <f>G4*1.0808</f>
        <v>1.4152874971199998</v>
      </c>
      <c r="I4" s="7">
        <f>H4*1.036</f>
        <v>1.4662378470163198</v>
      </c>
      <c r="J4" s="7">
        <f>I4*1.049</f>
        <v>1.5380835015201193</v>
      </c>
      <c r="K4" s="7">
        <f>J4*1.0913</f>
        <v>1.6785105252089061</v>
      </c>
      <c r="L4" s="30">
        <f>K4*1.1279</f>
        <v>1.893192021383125</v>
      </c>
      <c r="M4" s="30">
        <f>ROUND(L4*1.0701,2)</f>
        <v>2.0299999999999998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4">
      <c r="A5" s="5" t="s">
        <v>8</v>
      </c>
      <c r="B5" s="6" t="s">
        <v>9</v>
      </c>
      <c r="C5" s="8" t="s">
        <v>10</v>
      </c>
      <c r="D5" s="7"/>
      <c r="E5" s="7"/>
      <c r="F5" s="7"/>
      <c r="G5" s="7"/>
      <c r="H5" s="7"/>
      <c r="I5" s="7"/>
      <c r="J5" s="7"/>
      <c r="K5" s="7"/>
      <c r="L5" s="29"/>
      <c r="M5" s="30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24">
      <c r="A6" s="5" t="s">
        <v>11</v>
      </c>
      <c r="B6" s="6" t="s">
        <v>12</v>
      </c>
      <c r="C6" s="8" t="s">
        <v>13</v>
      </c>
      <c r="D6" s="7"/>
      <c r="E6" s="7"/>
      <c r="F6" s="7"/>
      <c r="G6" s="7"/>
      <c r="H6" s="7"/>
      <c r="I6" s="7"/>
      <c r="J6" s="7"/>
      <c r="K6" s="7"/>
      <c r="L6" s="29"/>
      <c r="M6" s="30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36">
      <c r="A7" s="9" t="s">
        <v>14</v>
      </c>
      <c r="B7" s="6" t="s">
        <v>15</v>
      </c>
      <c r="C7" s="8" t="s">
        <v>16</v>
      </c>
      <c r="D7" s="7"/>
      <c r="E7" s="7"/>
      <c r="F7" s="7"/>
      <c r="G7" s="7"/>
      <c r="H7" s="7"/>
      <c r="I7" s="7"/>
      <c r="J7" s="7"/>
      <c r="K7" s="7"/>
      <c r="L7" s="29"/>
      <c r="M7" s="30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>
      <c r="A8" s="5" t="s">
        <v>17</v>
      </c>
      <c r="B8" s="6" t="s">
        <v>18</v>
      </c>
      <c r="C8" s="8" t="s">
        <v>16</v>
      </c>
      <c r="D8" s="7"/>
      <c r="E8" s="7"/>
      <c r="F8" s="7"/>
      <c r="G8" s="7"/>
      <c r="H8" s="7"/>
      <c r="I8" s="7"/>
      <c r="J8" s="7"/>
      <c r="K8" s="7"/>
      <c r="L8" s="29"/>
      <c r="M8" s="30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>
      <c r="A9" s="5" t="s">
        <v>19</v>
      </c>
      <c r="B9" s="6" t="s">
        <v>20</v>
      </c>
      <c r="C9" s="8" t="s">
        <v>21</v>
      </c>
      <c r="D9" s="7"/>
      <c r="E9" s="7"/>
      <c r="F9" s="7"/>
      <c r="G9" s="7"/>
      <c r="H9" s="7"/>
      <c r="I9" s="7"/>
      <c r="J9" s="7"/>
      <c r="K9" s="7"/>
      <c r="L9" s="29"/>
      <c r="M9" s="30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>
      <c r="A10" s="5" t="s">
        <v>22</v>
      </c>
      <c r="B10" s="6" t="s">
        <v>23</v>
      </c>
      <c r="C10" s="8" t="s">
        <v>16</v>
      </c>
      <c r="D10" s="7"/>
      <c r="E10" s="7"/>
      <c r="F10" s="7"/>
      <c r="G10" s="7"/>
      <c r="H10" s="7"/>
      <c r="I10" s="7"/>
      <c r="J10" s="7"/>
      <c r="K10" s="7"/>
      <c r="L10" s="29"/>
      <c r="M10" s="3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>
      <c r="A11" s="5" t="s">
        <v>24</v>
      </c>
      <c r="B11" s="6" t="s">
        <v>25</v>
      </c>
      <c r="C11" s="8" t="s">
        <v>26</v>
      </c>
      <c r="D11" s="7"/>
      <c r="E11" s="7"/>
      <c r="F11" s="7"/>
      <c r="G11" s="7"/>
      <c r="H11" s="7"/>
      <c r="I11" s="7"/>
      <c r="J11" s="7"/>
      <c r="K11" s="7"/>
      <c r="L11" s="29"/>
      <c r="M11" s="30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24">
      <c r="A12" s="10" t="s">
        <v>27</v>
      </c>
      <c r="B12" s="11" t="s">
        <v>28</v>
      </c>
      <c r="C12" s="10" t="s">
        <v>13</v>
      </c>
      <c r="D12" s="7"/>
      <c r="E12" s="12"/>
      <c r="F12" s="12"/>
      <c r="G12" s="7"/>
      <c r="H12" s="7"/>
      <c r="I12" s="7"/>
      <c r="J12" s="7"/>
      <c r="K12" s="7"/>
      <c r="L12" s="29"/>
      <c r="M12" s="30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2.75" customHeight="1">
      <c r="A13" s="33" t="s">
        <v>29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29"/>
      <c r="M13" s="30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>
      <c r="A14" s="5" t="s">
        <v>30</v>
      </c>
      <c r="B14" s="6" t="s">
        <v>31</v>
      </c>
      <c r="C14" s="6"/>
      <c r="D14" s="32">
        <f>M14*12*C$2</f>
        <v>212932.67999999996</v>
      </c>
      <c r="E14" s="7">
        <v>2.11</v>
      </c>
      <c r="F14" s="7">
        <f>2.11*1.065</f>
        <v>2.2471499999999995</v>
      </c>
      <c r="G14" s="7">
        <v>2.65</v>
      </c>
      <c r="H14" s="7">
        <f t="shared" ref="H14:H68" si="0">G14*1.0808</f>
        <v>2.8641199999999998</v>
      </c>
      <c r="I14" s="7">
        <f t="shared" ref="I14:I68" si="1">H14*1.036</f>
        <v>2.9672283199999998</v>
      </c>
      <c r="J14" s="7">
        <f>I14*1.049</f>
        <v>3.1126225076799998</v>
      </c>
      <c r="K14" s="7">
        <f>J14*1.0913</f>
        <v>3.3968049426311837</v>
      </c>
      <c r="L14" s="30">
        <f>K14*1.1279</f>
        <v>3.8312562947937119</v>
      </c>
      <c r="M14" s="30">
        <f>ROUND(L14*1.0701,2)</f>
        <v>4.0999999999999996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>
      <c r="A15" s="5" t="s">
        <v>32</v>
      </c>
      <c r="B15" s="6" t="s">
        <v>33</v>
      </c>
      <c r="C15" s="6"/>
      <c r="D15" s="7"/>
      <c r="E15" s="7"/>
      <c r="F15" s="7"/>
      <c r="G15" s="7"/>
      <c r="H15" s="7"/>
      <c r="I15" s="7"/>
      <c r="J15" s="7"/>
      <c r="K15" s="7"/>
      <c r="L15" s="29"/>
      <c r="M15" s="30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24">
      <c r="A16" s="13" t="s">
        <v>34</v>
      </c>
      <c r="B16" s="6" t="s">
        <v>35</v>
      </c>
      <c r="C16" s="6" t="s">
        <v>36</v>
      </c>
      <c r="D16" s="7"/>
      <c r="E16" s="7"/>
      <c r="F16" s="7"/>
      <c r="G16" s="7"/>
      <c r="H16" s="7"/>
      <c r="I16" s="7"/>
      <c r="J16" s="7"/>
      <c r="K16" s="7"/>
      <c r="L16" s="29"/>
      <c r="M16" s="30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36">
      <c r="A17" s="5" t="s">
        <v>37</v>
      </c>
      <c r="B17" s="6" t="s">
        <v>38</v>
      </c>
      <c r="C17" s="6" t="s">
        <v>39</v>
      </c>
      <c r="D17" s="7"/>
      <c r="E17" s="7"/>
      <c r="F17" s="7"/>
      <c r="G17" s="7"/>
      <c r="H17" s="7"/>
      <c r="I17" s="7"/>
      <c r="J17" s="7"/>
      <c r="K17" s="7"/>
      <c r="L17" s="29"/>
      <c r="M17" s="30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36">
      <c r="A18" s="5" t="s">
        <v>40</v>
      </c>
      <c r="B18" s="6" t="s">
        <v>41</v>
      </c>
      <c r="C18" s="6" t="s">
        <v>42</v>
      </c>
      <c r="D18" s="7"/>
      <c r="E18" s="7"/>
      <c r="F18" s="7"/>
      <c r="G18" s="7"/>
      <c r="H18" s="7"/>
      <c r="I18" s="7"/>
      <c r="J18" s="7"/>
      <c r="K18" s="7"/>
      <c r="L18" s="29"/>
      <c r="M18" s="30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36">
      <c r="A19" s="5" t="s">
        <v>43</v>
      </c>
      <c r="B19" s="6" t="s">
        <v>44</v>
      </c>
      <c r="C19" s="6" t="s">
        <v>45</v>
      </c>
      <c r="D19" s="7"/>
      <c r="E19" s="7"/>
      <c r="F19" s="7"/>
      <c r="G19" s="7"/>
      <c r="H19" s="7"/>
      <c r="I19" s="7"/>
      <c r="J19" s="7"/>
      <c r="K19" s="7"/>
      <c r="L19" s="29"/>
      <c r="M19" s="30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36">
      <c r="A20" s="5" t="s">
        <v>46</v>
      </c>
      <c r="B20" s="6" t="s">
        <v>47</v>
      </c>
      <c r="C20" s="6" t="s">
        <v>48</v>
      </c>
      <c r="D20" s="7"/>
      <c r="E20" s="7"/>
      <c r="F20" s="7"/>
      <c r="G20" s="7"/>
      <c r="H20" s="7"/>
      <c r="I20" s="7"/>
      <c r="J20" s="7"/>
      <c r="K20" s="7"/>
      <c r="L20" s="29"/>
      <c r="M20" s="3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>
      <c r="A21" s="5" t="s">
        <v>49</v>
      </c>
      <c r="B21" s="6" t="s">
        <v>50</v>
      </c>
      <c r="C21" s="6" t="s">
        <v>51</v>
      </c>
      <c r="D21" s="7"/>
      <c r="E21" s="7"/>
      <c r="F21" s="7"/>
      <c r="G21" s="7"/>
      <c r="H21" s="7"/>
      <c r="I21" s="7"/>
      <c r="J21" s="7"/>
      <c r="K21" s="7"/>
      <c r="L21" s="29"/>
      <c r="M21" s="30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>
      <c r="A22" s="5" t="s">
        <v>52</v>
      </c>
      <c r="B22" s="6" t="s">
        <v>53</v>
      </c>
      <c r="C22" s="6"/>
      <c r="D22" s="7"/>
      <c r="E22" s="7"/>
      <c r="F22" s="7"/>
      <c r="G22" s="7"/>
      <c r="H22" s="7"/>
      <c r="I22" s="7"/>
      <c r="J22" s="7"/>
      <c r="K22" s="7"/>
      <c r="L22" s="29"/>
      <c r="M22" s="30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24">
      <c r="A23" s="5" t="s">
        <v>54</v>
      </c>
      <c r="B23" s="6" t="s">
        <v>55</v>
      </c>
      <c r="C23" s="6" t="s">
        <v>56</v>
      </c>
      <c r="D23" s="7"/>
      <c r="E23" s="7"/>
      <c r="F23" s="7"/>
      <c r="G23" s="7"/>
      <c r="H23" s="7"/>
      <c r="I23" s="7"/>
      <c r="J23" s="7"/>
      <c r="K23" s="7"/>
      <c r="L23" s="29"/>
      <c r="M23" s="30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36">
      <c r="A24" s="5" t="s">
        <v>57</v>
      </c>
      <c r="B24" s="6" t="s">
        <v>58</v>
      </c>
      <c r="C24" s="6" t="s">
        <v>59</v>
      </c>
      <c r="D24" s="7"/>
      <c r="E24" s="7"/>
      <c r="F24" s="7"/>
      <c r="G24" s="7"/>
      <c r="H24" s="7"/>
      <c r="I24" s="7"/>
      <c r="J24" s="7"/>
      <c r="K24" s="7"/>
      <c r="L24" s="29"/>
      <c r="M24" s="30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36">
      <c r="A25" s="5" t="s">
        <v>60</v>
      </c>
      <c r="B25" s="6" t="s">
        <v>61</v>
      </c>
      <c r="C25" s="6" t="s">
        <v>62</v>
      </c>
      <c r="D25" s="7"/>
      <c r="E25" s="7"/>
      <c r="F25" s="7"/>
      <c r="G25" s="7"/>
      <c r="H25" s="7"/>
      <c r="I25" s="7"/>
      <c r="J25" s="7"/>
      <c r="K25" s="7"/>
      <c r="L25" s="29"/>
      <c r="M25" s="30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>
      <c r="A26" s="5" t="s">
        <v>63</v>
      </c>
      <c r="B26" s="6" t="s">
        <v>50</v>
      </c>
      <c r="C26" s="6" t="s">
        <v>51</v>
      </c>
      <c r="D26" s="7"/>
      <c r="E26" s="7"/>
      <c r="F26" s="7"/>
      <c r="G26" s="7"/>
      <c r="H26" s="7"/>
      <c r="I26" s="7"/>
      <c r="J26" s="7"/>
      <c r="K26" s="7"/>
      <c r="L26" s="29"/>
      <c r="M26" s="30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24">
      <c r="A27" s="5" t="s">
        <v>64</v>
      </c>
      <c r="B27" s="6" t="s">
        <v>65</v>
      </c>
      <c r="C27" s="6" t="s">
        <v>56</v>
      </c>
      <c r="D27" s="7"/>
      <c r="E27" s="7"/>
      <c r="F27" s="7"/>
      <c r="G27" s="7"/>
      <c r="H27" s="7"/>
      <c r="I27" s="7"/>
      <c r="J27" s="7"/>
      <c r="K27" s="7"/>
      <c r="L27" s="29"/>
      <c r="M27" s="30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24">
      <c r="A28" s="13" t="s">
        <v>66</v>
      </c>
      <c r="B28" s="6" t="s">
        <v>67</v>
      </c>
      <c r="C28" s="6" t="s">
        <v>56</v>
      </c>
      <c r="D28" s="7"/>
      <c r="E28" s="7"/>
      <c r="F28" s="7"/>
      <c r="G28" s="7"/>
      <c r="H28" s="7"/>
      <c r="I28" s="7"/>
      <c r="J28" s="7"/>
      <c r="K28" s="7"/>
      <c r="L28" s="29"/>
      <c r="M28" s="30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>
      <c r="A29" s="13" t="s">
        <v>68</v>
      </c>
      <c r="B29" s="6" t="s">
        <v>69</v>
      </c>
      <c r="C29" s="6"/>
      <c r="D29" s="7"/>
      <c r="E29" s="7"/>
      <c r="F29" s="7"/>
      <c r="G29" s="7"/>
      <c r="H29" s="7"/>
      <c r="I29" s="7"/>
      <c r="J29" s="7"/>
      <c r="K29" s="7"/>
      <c r="L29" s="29"/>
      <c r="M29" s="30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36">
      <c r="A30" s="5" t="s">
        <v>70</v>
      </c>
      <c r="B30" s="6" t="s">
        <v>71</v>
      </c>
      <c r="C30" s="6" t="s">
        <v>72</v>
      </c>
      <c r="D30" s="7"/>
      <c r="E30" s="7"/>
      <c r="F30" s="7"/>
      <c r="G30" s="7"/>
      <c r="H30" s="7"/>
      <c r="I30" s="7"/>
      <c r="J30" s="7"/>
      <c r="K30" s="7"/>
      <c r="L30" s="29"/>
      <c r="M30" s="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>
      <c r="A31" s="5" t="s">
        <v>73</v>
      </c>
      <c r="B31" s="6" t="s">
        <v>74</v>
      </c>
      <c r="C31" s="6" t="s">
        <v>51</v>
      </c>
      <c r="D31" s="7"/>
      <c r="E31" s="7"/>
      <c r="F31" s="7"/>
      <c r="G31" s="7"/>
      <c r="H31" s="7"/>
      <c r="I31" s="7"/>
      <c r="J31" s="7"/>
      <c r="K31" s="7"/>
      <c r="L31" s="29"/>
      <c r="M31" s="30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24">
      <c r="A32" s="5" t="s">
        <v>75</v>
      </c>
      <c r="B32" s="6" t="s">
        <v>76</v>
      </c>
      <c r="C32" s="6" t="s">
        <v>77</v>
      </c>
      <c r="D32" s="32">
        <f>M32*12*C$2</f>
        <v>8828.9159999999993</v>
      </c>
      <c r="E32" s="7">
        <v>0.1</v>
      </c>
      <c r="F32" s="7">
        <f>0.1*1.065</f>
        <v>0.1065</v>
      </c>
      <c r="G32" s="7">
        <f t="shared" ref="G32:G67" si="2">F32*1.042</f>
        <v>0.110973</v>
      </c>
      <c r="H32" s="7">
        <f t="shared" si="0"/>
        <v>0.1199396184</v>
      </c>
      <c r="I32" s="7">
        <f t="shared" si="1"/>
        <v>0.1242574446624</v>
      </c>
      <c r="J32" s="7">
        <f>I32*1.049</f>
        <v>0.13034605945085759</v>
      </c>
      <c r="K32" s="7">
        <f>J32*1.0913</f>
        <v>0.14224665467872089</v>
      </c>
      <c r="L32" s="30">
        <f>K32*1.1279</f>
        <v>0.16044000181212928</v>
      </c>
      <c r="M32" s="30">
        <f>ROUND(L32*1.0701,2)</f>
        <v>0.17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ht="12.75" customHeight="1">
      <c r="A33" s="33" t="s">
        <v>78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29"/>
      <c r="M33" s="30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36">
      <c r="A34" s="26" t="s">
        <v>79</v>
      </c>
      <c r="B34" s="23" t="s">
        <v>80</v>
      </c>
      <c r="C34" s="26"/>
      <c r="D34" s="32">
        <f>M34*12*C$2</f>
        <v>136588.52399999998</v>
      </c>
      <c r="E34" s="14">
        <v>1.53</v>
      </c>
      <c r="F34" s="14">
        <f>1.53*1.065</f>
        <v>1.6294499999999998</v>
      </c>
      <c r="G34" s="7">
        <f t="shared" si="2"/>
        <v>1.6978868999999999</v>
      </c>
      <c r="H34" s="7">
        <f t="shared" si="0"/>
        <v>1.8350761615199997</v>
      </c>
      <c r="I34" s="7">
        <f t="shared" si="1"/>
        <v>1.9011389033347199</v>
      </c>
      <c r="J34" s="7">
        <f>I34*1.049</f>
        <v>1.9942947095981212</v>
      </c>
      <c r="K34" s="7">
        <f>J34*1.0913</f>
        <v>2.1763738165844293</v>
      </c>
      <c r="L34" s="30">
        <f>K34*1.1279</f>
        <v>2.4547320277255777</v>
      </c>
      <c r="M34" s="30">
        <f>ROUND(L34*1.0701,2)</f>
        <v>2.63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24">
      <c r="A35" s="26" t="s">
        <v>81</v>
      </c>
      <c r="B35" s="23" t="s">
        <v>82</v>
      </c>
      <c r="C35" s="26"/>
      <c r="D35" s="7"/>
      <c r="E35" s="26"/>
      <c r="F35" s="26"/>
      <c r="G35" s="7"/>
      <c r="H35" s="7"/>
      <c r="I35" s="7"/>
      <c r="J35" s="7"/>
      <c r="K35" s="7"/>
      <c r="L35" s="29"/>
      <c r="M35" s="30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>
      <c r="A36" s="15" t="s">
        <v>83</v>
      </c>
      <c r="B36" s="16" t="s">
        <v>84</v>
      </c>
      <c r="C36" s="15" t="s">
        <v>85</v>
      </c>
      <c r="D36" s="7"/>
      <c r="E36" s="6"/>
      <c r="F36" s="6"/>
      <c r="G36" s="7"/>
      <c r="H36" s="7"/>
      <c r="I36" s="7"/>
      <c r="J36" s="7"/>
      <c r="K36" s="7"/>
      <c r="L36" s="29"/>
      <c r="M36" s="30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24">
      <c r="A37" s="15" t="s">
        <v>86</v>
      </c>
      <c r="B37" s="16" t="s">
        <v>87</v>
      </c>
      <c r="C37" s="15" t="s">
        <v>21</v>
      </c>
      <c r="D37" s="7"/>
      <c r="E37" s="6"/>
      <c r="F37" s="6"/>
      <c r="G37" s="7"/>
      <c r="H37" s="7"/>
      <c r="I37" s="7"/>
      <c r="J37" s="7"/>
      <c r="K37" s="7"/>
      <c r="L37" s="29"/>
      <c r="M37" s="30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12.75" customHeight="1">
      <c r="A38" s="26" t="s">
        <v>88</v>
      </c>
      <c r="B38" s="23" t="s">
        <v>89</v>
      </c>
      <c r="C38" s="26"/>
      <c r="D38" s="7"/>
      <c r="E38" s="26"/>
      <c r="F38" s="26"/>
      <c r="G38" s="7"/>
      <c r="H38" s="7"/>
      <c r="I38" s="7"/>
      <c r="J38" s="7"/>
      <c r="K38" s="7"/>
      <c r="L38" s="29"/>
      <c r="M38" s="30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36">
      <c r="A39" s="26" t="s">
        <v>90</v>
      </c>
      <c r="B39" s="16" t="s">
        <v>91</v>
      </c>
      <c r="C39" s="15" t="s">
        <v>92</v>
      </c>
      <c r="D39" s="7"/>
      <c r="E39" s="26"/>
      <c r="F39" s="26"/>
      <c r="G39" s="7"/>
      <c r="H39" s="7"/>
      <c r="I39" s="7"/>
      <c r="J39" s="7"/>
      <c r="K39" s="7"/>
      <c r="L39" s="29"/>
      <c r="M39" s="30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24">
      <c r="A40" s="15" t="s">
        <v>93</v>
      </c>
      <c r="B40" s="16" t="s">
        <v>94</v>
      </c>
      <c r="C40" s="15" t="s">
        <v>16</v>
      </c>
      <c r="D40" s="7"/>
      <c r="E40" s="6"/>
      <c r="F40" s="6"/>
      <c r="G40" s="7"/>
      <c r="H40" s="7"/>
      <c r="I40" s="7"/>
      <c r="J40" s="7"/>
      <c r="K40" s="7"/>
      <c r="L40" s="29"/>
      <c r="M40" s="3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36">
      <c r="A41" s="15" t="s">
        <v>95</v>
      </c>
      <c r="B41" s="16" t="s">
        <v>96</v>
      </c>
      <c r="C41" s="15" t="s">
        <v>92</v>
      </c>
      <c r="D41" s="7"/>
      <c r="E41" s="6"/>
      <c r="F41" s="6"/>
      <c r="G41" s="7"/>
      <c r="H41" s="7"/>
      <c r="I41" s="7"/>
      <c r="J41" s="7"/>
      <c r="K41" s="7"/>
      <c r="L41" s="29"/>
      <c r="M41" s="30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36">
      <c r="A42" s="15" t="s">
        <v>97</v>
      </c>
      <c r="B42" s="16" t="s">
        <v>98</v>
      </c>
      <c r="C42" s="15" t="s">
        <v>92</v>
      </c>
      <c r="D42" s="7"/>
      <c r="E42" s="6"/>
      <c r="F42" s="6"/>
      <c r="G42" s="7"/>
      <c r="H42" s="7"/>
      <c r="I42" s="7"/>
      <c r="J42" s="7"/>
      <c r="K42" s="7"/>
      <c r="L42" s="29"/>
      <c r="M42" s="30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36">
      <c r="A43" s="15" t="s">
        <v>99</v>
      </c>
      <c r="B43" s="16" t="s">
        <v>100</v>
      </c>
      <c r="C43" s="15" t="s">
        <v>92</v>
      </c>
      <c r="D43" s="7"/>
      <c r="E43" s="6"/>
      <c r="F43" s="6"/>
      <c r="G43" s="7"/>
      <c r="H43" s="7"/>
      <c r="I43" s="7"/>
      <c r="J43" s="7"/>
      <c r="K43" s="7"/>
      <c r="L43" s="29"/>
      <c r="M43" s="30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36">
      <c r="A44" s="15" t="s">
        <v>101</v>
      </c>
      <c r="B44" s="16" t="s">
        <v>102</v>
      </c>
      <c r="C44" s="15" t="s">
        <v>92</v>
      </c>
      <c r="D44" s="7"/>
      <c r="E44" s="6"/>
      <c r="F44" s="6"/>
      <c r="G44" s="7"/>
      <c r="H44" s="7"/>
      <c r="I44" s="7"/>
      <c r="J44" s="7"/>
      <c r="K44" s="7"/>
      <c r="L44" s="29"/>
      <c r="M44" s="30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27.75" customHeight="1">
      <c r="A45" s="26" t="s">
        <v>103</v>
      </c>
      <c r="B45" s="23" t="s">
        <v>104</v>
      </c>
      <c r="C45" s="26"/>
      <c r="D45" s="7"/>
      <c r="E45" s="26"/>
      <c r="F45" s="26"/>
      <c r="G45" s="7"/>
      <c r="H45" s="7"/>
      <c r="I45" s="7"/>
      <c r="J45" s="7"/>
      <c r="K45" s="7"/>
      <c r="L45" s="29"/>
      <c r="M45" s="30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>
      <c r="A46" s="15" t="s">
        <v>105</v>
      </c>
      <c r="B46" s="16" t="s">
        <v>106</v>
      </c>
      <c r="C46" s="15" t="s">
        <v>107</v>
      </c>
      <c r="D46" s="7"/>
      <c r="E46" s="6"/>
      <c r="F46" s="6"/>
      <c r="G46" s="7"/>
      <c r="H46" s="7"/>
      <c r="I46" s="7"/>
      <c r="J46" s="7"/>
      <c r="K46" s="7"/>
      <c r="L46" s="29"/>
      <c r="M46" s="30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24">
      <c r="A47" s="15" t="s">
        <v>108</v>
      </c>
      <c r="B47" s="16" t="s">
        <v>109</v>
      </c>
      <c r="C47" s="15" t="s">
        <v>107</v>
      </c>
      <c r="D47" s="7"/>
      <c r="E47" s="6"/>
      <c r="F47" s="6"/>
      <c r="G47" s="7"/>
      <c r="H47" s="7"/>
      <c r="I47" s="7"/>
      <c r="J47" s="7"/>
      <c r="K47" s="7"/>
      <c r="L47" s="29"/>
      <c r="M47" s="30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36">
      <c r="A48" s="15" t="s">
        <v>110</v>
      </c>
      <c r="B48" s="16" t="s">
        <v>111</v>
      </c>
      <c r="C48" s="15" t="s">
        <v>92</v>
      </c>
      <c r="D48" s="7"/>
      <c r="E48" s="6"/>
      <c r="F48" s="6"/>
      <c r="G48" s="7"/>
      <c r="H48" s="7"/>
      <c r="I48" s="7"/>
      <c r="J48" s="7"/>
      <c r="K48" s="7"/>
      <c r="L48" s="29"/>
      <c r="M48" s="30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36">
      <c r="A49" s="15" t="s">
        <v>112</v>
      </c>
      <c r="B49" s="16" t="s">
        <v>113</v>
      </c>
      <c r="C49" s="15" t="s">
        <v>92</v>
      </c>
      <c r="D49" s="7"/>
      <c r="E49" s="6"/>
      <c r="F49" s="6"/>
      <c r="G49" s="7"/>
      <c r="H49" s="7"/>
      <c r="I49" s="7"/>
      <c r="J49" s="7"/>
      <c r="K49" s="7"/>
      <c r="L49" s="29"/>
      <c r="M49" s="30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36">
      <c r="A50" s="15" t="s">
        <v>114</v>
      </c>
      <c r="B50" s="16" t="s">
        <v>115</v>
      </c>
      <c r="C50" s="15" t="s">
        <v>92</v>
      </c>
      <c r="D50" s="7"/>
      <c r="E50" s="6"/>
      <c r="F50" s="6"/>
      <c r="G50" s="7"/>
      <c r="H50" s="7"/>
      <c r="I50" s="7"/>
      <c r="J50" s="7"/>
      <c r="K50" s="7"/>
      <c r="L50" s="29"/>
      <c r="M50" s="3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ht="36">
      <c r="A51" s="15" t="s">
        <v>116</v>
      </c>
      <c r="B51" s="16" t="s">
        <v>117</v>
      </c>
      <c r="C51" s="15" t="s">
        <v>92</v>
      </c>
      <c r="D51" s="7"/>
      <c r="E51" s="6"/>
      <c r="F51" s="6"/>
      <c r="G51" s="7"/>
      <c r="H51" s="7"/>
      <c r="I51" s="7"/>
      <c r="J51" s="7"/>
      <c r="K51" s="7"/>
      <c r="L51" s="29"/>
      <c r="M51" s="30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>
      <c r="A52" s="15" t="s">
        <v>118</v>
      </c>
      <c r="B52" s="16" t="s">
        <v>119</v>
      </c>
      <c r="C52" s="15" t="s">
        <v>16</v>
      </c>
      <c r="D52" s="7"/>
      <c r="E52" s="6"/>
      <c r="F52" s="6"/>
      <c r="G52" s="7"/>
      <c r="H52" s="7"/>
      <c r="I52" s="7"/>
      <c r="J52" s="7"/>
      <c r="K52" s="7"/>
      <c r="L52" s="29"/>
      <c r="M52" s="30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 s="15" t="s">
        <v>120</v>
      </c>
      <c r="B53" s="16" t="s">
        <v>121</v>
      </c>
      <c r="C53" s="15" t="s">
        <v>107</v>
      </c>
      <c r="D53" s="7"/>
      <c r="E53" s="6"/>
      <c r="F53" s="6"/>
      <c r="G53" s="7"/>
      <c r="H53" s="7"/>
      <c r="I53" s="7"/>
      <c r="J53" s="7"/>
      <c r="K53" s="7"/>
      <c r="L53" s="29"/>
      <c r="M53" s="30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15" t="s">
        <v>122</v>
      </c>
      <c r="B54" s="16" t="s">
        <v>123</v>
      </c>
      <c r="C54" s="15" t="s">
        <v>16</v>
      </c>
      <c r="D54" s="7"/>
      <c r="E54" s="6"/>
      <c r="F54" s="6"/>
      <c r="G54" s="7"/>
      <c r="H54" s="7"/>
      <c r="I54" s="7"/>
      <c r="J54" s="7"/>
      <c r="K54" s="7"/>
      <c r="L54" s="29"/>
      <c r="M54" s="30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ht="12.75" customHeight="1">
      <c r="A55" s="26" t="s">
        <v>124</v>
      </c>
      <c r="B55" s="23" t="s">
        <v>125</v>
      </c>
      <c r="C55" s="26"/>
      <c r="D55" s="7"/>
      <c r="E55" s="26"/>
      <c r="F55" s="26"/>
      <c r="G55" s="7"/>
      <c r="H55" s="7"/>
      <c r="I55" s="7"/>
      <c r="J55" s="7"/>
      <c r="K55" s="7"/>
      <c r="L55" s="29"/>
      <c r="M55" s="30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36">
      <c r="A56" s="15" t="s">
        <v>126</v>
      </c>
      <c r="B56" s="16" t="s">
        <v>127</v>
      </c>
      <c r="C56" s="15" t="s">
        <v>92</v>
      </c>
      <c r="D56" s="7"/>
      <c r="E56" s="15"/>
      <c r="F56" s="15"/>
      <c r="G56" s="7"/>
      <c r="H56" s="7"/>
      <c r="I56" s="7"/>
      <c r="J56" s="7"/>
      <c r="K56" s="7"/>
      <c r="L56" s="29"/>
      <c r="M56" s="30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A57" s="15" t="s">
        <v>128</v>
      </c>
      <c r="B57" s="16" t="s">
        <v>129</v>
      </c>
      <c r="C57" s="15" t="s">
        <v>107</v>
      </c>
      <c r="D57" s="7"/>
      <c r="E57" s="15"/>
      <c r="F57" s="15"/>
      <c r="G57" s="7"/>
      <c r="H57" s="7"/>
      <c r="I57" s="7"/>
      <c r="J57" s="7"/>
      <c r="K57" s="7"/>
      <c r="L57" s="29"/>
      <c r="M57" s="30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36">
      <c r="A58" s="15" t="s">
        <v>130</v>
      </c>
      <c r="B58" s="16" t="s">
        <v>131</v>
      </c>
      <c r="C58" s="15" t="s">
        <v>92</v>
      </c>
      <c r="D58" s="7"/>
      <c r="E58" s="15"/>
      <c r="F58" s="15"/>
      <c r="G58" s="7"/>
      <c r="H58" s="7"/>
      <c r="I58" s="7"/>
      <c r="J58" s="7"/>
      <c r="K58" s="7"/>
      <c r="L58" s="29"/>
      <c r="M58" s="30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>
      <c r="A59" s="15" t="s">
        <v>132</v>
      </c>
      <c r="B59" s="16" t="s">
        <v>133</v>
      </c>
      <c r="C59" s="15" t="s">
        <v>107</v>
      </c>
      <c r="D59" s="7"/>
      <c r="E59" s="15"/>
      <c r="F59" s="15"/>
      <c r="G59" s="7"/>
      <c r="H59" s="7"/>
      <c r="I59" s="7"/>
      <c r="J59" s="7"/>
      <c r="K59" s="7"/>
      <c r="L59" s="29"/>
      <c r="M59" s="30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A60" s="15" t="s">
        <v>134</v>
      </c>
      <c r="B60" s="16" t="s">
        <v>135</v>
      </c>
      <c r="C60" s="15" t="s">
        <v>77</v>
      </c>
      <c r="D60" s="7"/>
      <c r="E60" s="15"/>
      <c r="F60" s="15"/>
      <c r="G60" s="7"/>
      <c r="H60" s="7"/>
      <c r="I60" s="7"/>
      <c r="J60" s="7"/>
      <c r="K60" s="7"/>
      <c r="L60" s="29"/>
      <c r="M60" s="3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ht="36">
      <c r="A61" s="15" t="s">
        <v>136</v>
      </c>
      <c r="B61" s="16" t="s">
        <v>137</v>
      </c>
      <c r="C61" s="15" t="s">
        <v>92</v>
      </c>
      <c r="D61" s="7"/>
      <c r="E61" s="15"/>
      <c r="F61" s="15"/>
      <c r="G61" s="7"/>
      <c r="H61" s="7"/>
      <c r="I61" s="7"/>
      <c r="J61" s="7"/>
      <c r="K61" s="7"/>
      <c r="L61" s="29"/>
      <c r="M61" s="30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ht="24">
      <c r="A62" s="15" t="s">
        <v>138</v>
      </c>
      <c r="B62" s="16" t="s">
        <v>139</v>
      </c>
      <c r="C62" s="15" t="s">
        <v>107</v>
      </c>
      <c r="D62" s="7"/>
      <c r="E62" s="15"/>
      <c r="F62" s="15"/>
      <c r="G62" s="7"/>
      <c r="H62" s="7"/>
      <c r="I62" s="7"/>
      <c r="J62" s="7"/>
      <c r="K62" s="7"/>
      <c r="L62" s="29"/>
      <c r="M62" s="30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ht="12.75" customHeight="1">
      <c r="A63" s="33" t="s">
        <v>140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29"/>
      <c r="M63" s="30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ht="36">
      <c r="A64" s="26" t="s">
        <v>141</v>
      </c>
      <c r="B64" s="23" t="s">
        <v>142</v>
      </c>
      <c r="C64" s="26"/>
      <c r="D64" s="32">
        <f>M64*12*C$2</f>
        <v>207219.85199999998</v>
      </c>
      <c r="E64" s="14">
        <v>2.33</v>
      </c>
      <c r="F64" s="14">
        <f>2.33*1.065</f>
        <v>2.4814500000000002</v>
      </c>
      <c r="G64" s="7">
        <f t="shared" si="2"/>
        <v>2.5856709000000002</v>
      </c>
      <c r="H64" s="7">
        <f t="shared" si="0"/>
        <v>2.79459310872</v>
      </c>
      <c r="I64" s="7">
        <f t="shared" si="1"/>
        <v>2.8951984606339201</v>
      </c>
      <c r="J64" s="7">
        <f>I64*1.049</f>
        <v>3.0370631852049819</v>
      </c>
      <c r="K64" s="7">
        <f>J64*1.0913</f>
        <v>3.3143470540141964</v>
      </c>
      <c r="L64" s="30">
        <f>K64*1.1279-0.01</f>
        <v>3.728252042222612</v>
      </c>
      <c r="M64" s="30">
        <f>ROUND(L64*1.0701,2)</f>
        <v>3.99</v>
      </c>
      <c r="N64" s="36"/>
      <c r="O64" s="36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ht="12.75" customHeight="1">
      <c r="A65" s="26" t="s">
        <v>143</v>
      </c>
      <c r="B65" s="23" t="s">
        <v>144</v>
      </c>
      <c r="C65" s="26"/>
      <c r="D65" s="7"/>
      <c r="E65" s="26"/>
      <c r="F65" s="26"/>
      <c r="G65" s="7"/>
      <c r="H65" s="7"/>
      <c r="I65" s="7"/>
      <c r="J65" s="7"/>
      <c r="K65" s="7"/>
      <c r="L65" s="29"/>
      <c r="M65" s="30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>
      <c r="A66" s="15" t="s">
        <v>145</v>
      </c>
      <c r="B66" s="17" t="s">
        <v>146</v>
      </c>
      <c r="C66" s="15" t="s">
        <v>107</v>
      </c>
      <c r="D66" s="32">
        <f>M66*12*C$2</f>
        <v>8828.9159999999993</v>
      </c>
      <c r="E66" s="18">
        <v>0.1</v>
      </c>
      <c r="F66" s="18">
        <f>0.1*1.065</f>
        <v>0.1065</v>
      </c>
      <c r="G66" s="7">
        <f t="shared" si="2"/>
        <v>0.110973</v>
      </c>
      <c r="H66" s="7">
        <f t="shared" si="0"/>
        <v>0.1199396184</v>
      </c>
      <c r="I66" s="7">
        <f t="shared" si="1"/>
        <v>0.1242574446624</v>
      </c>
      <c r="J66" s="7">
        <f t="shared" ref="J66:J89" si="3">I66*1.049</f>
        <v>0.13034605945085759</v>
      </c>
      <c r="K66" s="7">
        <f>J66*1.0913</f>
        <v>0.14224665467872089</v>
      </c>
      <c r="L66" s="30">
        <f>K66*1.1279</f>
        <v>0.16044000181212928</v>
      </c>
      <c r="M66" s="30">
        <f>ROUND(L66*1.0701,2)</f>
        <v>0.17</v>
      </c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A67" s="15" t="s">
        <v>147</v>
      </c>
      <c r="B67" s="17" t="s">
        <v>148</v>
      </c>
      <c r="C67" s="15" t="s">
        <v>107</v>
      </c>
      <c r="D67" s="32">
        <f>M67*12*C$2</f>
        <v>6232.1759999999995</v>
      </c>
      <c r="E67" s="18">
        <v>6.8000000000000005E-2</v>
      </c>
      <c r="F67" s="18">
        <f>0.068*1.065</f>
        <v>7.2419999999999998E-2</v>
      </c>
      <c r="G67" s="7">
        <f t="shared" si="2"/>
        <v>7.5461639999999996E-2</v>
      </c>
      <c r="H67" s="7">
        <f t="shared" si="0"/>
        <v>8.1558940511999994E-2</v>
      </c>
      <c r="I67" s="7">
        <f t="shared" si="1"/>
        <v>8.4495062370432E-2</v>
      </c>
      <c r="J67" s="7">
        <f t="shared" si="3"/>
        <v>8.8635320426583161E-2</v>
      </c>
      <c r="K67" s="7">
        <f t="shared" ref="K67:K76" si="4">J67*1.0913</f>
        <v>9.6727725181530194E-2</v>
      </c>
      <c r="L67" s="30">
        <f t="shared" ref="L67:L97" si="5">K67*1.1279</f>
        <v>0.10909920123224789</v>
      </c>
      <c r="M67" s="30">
        <f t="shared" ref="M67:M70" si="6">ROUND(L67*1.0701,2)</f>
        <v>0.12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ht="24">
      <c r="A68" s="15" t="s">
        <v>149</v>
      </c>
      <c r="B68" s="17" t="s">
        <v>150</v>
      </c>
      <c r="C68" s="15" t="s">
        <v>107</v>
      </c>
      <c r="D68" s="32">
        <f>M68*12*C$2</f>
        <v>4674.1319999999996</v>
      </c>
      <c r="E68" s="18">
        <v>5.5E-2</v>
      </c>
      <c r="F68" s="18">
        <f>0.055*1.065</f>
        <v>5.8574999999999995E-2</v>
      </c>
      <c r="G68" s="7">
        <f t="shared" ref="G68:G101" si="7">F68*1.042</f>
        <v>6.1035149999999996E-2</v>
      </c>
      <c r="H68" s="7">
        <f t="shared" si="0"/>
        <v>6.5966790119999993E-2</v>
      </c>
      <c r="I68" s="7">
        <f t="shared" si="1"/>
        <v>6.8341594564319999E-2</v>
      </c>
      <c r="J68" s="7">
        <f t="shared" si="3"/>
        <v>7.1690332697971676E-2</v>
      </c>
      <c r="K68" s="7">
        <f t="shared" si="4"/>
        <v>7.8235660073296479E-2</v>
      </c>
      <c r="L68" s="30">
        <f t="shared" si="5"/>
        <v>8.8242000996671094E-2</v>
      </c>
      <c r="M68" s="30">
        <f t="shared" si="6"/>
        <v>0.09</v>
      </c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 ht="36">
      <c r="A69" s="15" t="s">
        <v>151</v>
      </c>
      <c r="B69" s="17" t="s">
        <v>152</v>
      </c>
      <c r="C69" s="15" t="s">
        <v>107</v>
      </c>
      <c r="D69" s="32">
        <f>M69*12*C$2</f>
        <v>2077.3919999999998</v>
      </c>
      <c r="E69" s="18">
        <v>2.5999999999999999E-2</v>
      </c>
      <c r="F69" s="18">
        <f>0.026*1.065</f>
        <v>2.7689999999999996E-2</v>
      </c>
      <c r="G69" s="7">
        <f t="shared" si="7"/>
        <v>2.8852979999999997E-2</v>
      </c>
      <c r="H69" s="7">
        <f t="shared" ref="H69:H99" si="8">G69*1.0808</f>
        <v>3.1184300783999995E-2</v>
      </c>
      <c r="I69" s="7">
        <f t="shared" ref="I69:I101" si="9">H69*1.036</f>
        <v>3.2306935612223996E-2</v>
      </c>
      <c r="J69" s="7">
        <f t="shared" si="3"/>
        <v>3.3889975457222971E-2</v>
      </c>
      <c r="K69" s="7">
        <f t="shared" si="4"/>
        <v>3.6984130216467424E-2</v>
      </c>
      <c r="L69" s="30">
        <f t="shared" si="5"/>
        <v>4.1714400471153601E-2</v>
      </c>
      <c r="M69" s="30">
        <f t="shared" si="6"/>
        <v>0.04</v>
      </c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24">
      <c r="A70" s="15" t="s">
        <v>153</v>
      </c>
      <c r="B70" s="17" t="s">
        <v>154</v>
      </c>
      <c r="C70" s="15" t="s">
        <v>107</v>
      </c>
      <c r="D70" s="32">
        <f>M70*12*C$2</f>
        <v>4154.7839999999997</v>
      </c>
      <c r="E70" s="18">
        <v>4.4999999999999998E-2</v>
      </c>
      <c r="F70" s="18">
        <f>0.045*1.065</f>
        <v>4.7924999999999995E-2</v>
      </c>
      <c r="G70" s="7">
        <f t="shared" si="7"/>
        <v>4.9937849999999999E-2</v>
      </c>
      <c r="H70" s="7">
        <f t="shared" si="8"/>
        <v>5.3972828279999996E-2</v>
      </c>
      <c r="I70" s="7">
        <f t="shared" si="9"/>
        <v>5.5915850098079999E-2</v>
      </c>
      <c r="J70" s="7">
        <f t="shared" si="3"/>
        <v>5.8655726752885912E-2</v>
      </c>
      <c r="K70" s="7">
        <f t="shared" si="4"/>
        <v>6.4010994605424393E-2</v>
      </c>
      <c r="L70" s="30">
        <f t="shared" si="5"/>
        <v>7.2198000815458171E-2</v>
      </c>
      <c r="M70" s="30">
        <f t="shared" si="6"/>
        <v>0.08</v>
      </c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ht="12.75" customHeight="1">
      <c r="A71" s="26" t="s">
        <v>155</v>
      </c>
      <c r="B71" s="23" t="s">
        <v>156</v>
      </c>
      <c r="C71" s="26"/>
      <c r="D71" s="7"/>
      <c r="E71" s="26"/>
      <c r="F71" s="26"/>
      <c r="G71" s="7"/>
      <c r="H71" s="7"/>
      <c r="I71" s="7"/>
      <c r="J71" s="7"/>
      <c r="K71" s="7"/>
      <c r="L71" s="30"/>
      <c r="M71" s="30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>
      <c r="A72" s="15" t="s">
        <v>157</v>
      </c>
      <c r="B72" s="11" t="s">
        <v>158</v>
      </c>
      <c r="C72" s="15" t="s">
        <v>107</v>
      </c>
      <c r="D72" s="32">
        <f>M72*12*C$2</f>
        <v>13503.047999999999</v>
      </c>
      <c r="E72" s="18">
        <v>0.15</v>
      </c>
      <c r="F72" s="18">
        <f>0.15*1.065</f>
        <v>0.15974999999999998</v>
      </c>
      <c r="G72" s="7">
        <f t="shared" si="7"/>
        <v>0.16645949999999998</v>
      </c>
      <c r="H72" s="7">
        <f t="shared" si="8"/>
        <v>0.17990942759999998</v>
      </c>
      <c r="I72" s="7">
        <f t="shared" si="9"/>
        <v>0.18638616699359997</v>
      </c>
      <c r="J72" s="7">
        <f t="shared" si="3"/>
        <v>0.19551908917628635</v>
      </c>
      <c r="K72" s="7">
        <f t="shared" si="4"/>
        <v>0.21336998201808127</v>
      </c>
      <c r="L72" s="30">
        <f t="shared" si="5"/>
        <v>0.24066000271819385</v>
      </c>
      <c r="M72" s="30">
        <f>ROUND(L72*1.0701,2)</f>
        <v>0.26</v>
      </c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ht="24">
      <c r="A73" s="15" t="s">
        <v>159</v>
      </c>
      <c r="B73" s="11" t="s">
        <v>160</v>
      </c>
      <c r="C73" s="15" t="s">
        <v>161</v>
      </c>
      <c r="D73" s="32">
        <f>M73*12*C$2</f>
        <v>9867.612000000001</v>
      </c>
      <c r="E73" s="18">
        <v>0.106</v>
      </c>
      <c r="F73" s="18">
        <f>0.11*1.065</f>
        <v>0.11714999999999999</v>
      </c>
      <c r="G73" s="7">
        <f t="shared" si="7"/>
        <v>0.12207029999999999</v>
      </c>
      <c r="H73" s="7">
        <f t="shared" si="8"/>
        <v>0.13193358023999999</v>
      </c>
      <c r="I73" s="7">
        <f t="shared" si="9"/>
        <v>0.13668318912864</v>
      </c>
      <c r="J73" s="7">
        <f t="shared" si="3"/>
        <v>0.14338066539594335</v>
      </c>
      <c r="K73" s="7">
        <f t="shared" si="4"/>
        <v>0.15647132014659296</v>
      </c>
      <c r="L73" s="30">
        <f t="shared" si="5"/>
        <v>0.17648400199334219</v>
      </c>
      <c r="M73" s="30">
        <f t="shared" ref="M73:M76" si="10">ROUND(L73*1.0701,2)</f>
        <v>0.19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ht="36">
      <c r="A74" s="15" t="s">
        <v>162</v>
      </c>
      <c r="B74" s="16" t="s">
        <v>163</v>
      </c>
      <c r="C74" s="15" t="s">
        <v>164</v>
      </c>
      <c r="D74" s="32">
        <f>M74*12*C$2</f>
        <v>16099.787999999997</v>
      </c>
      <c r="E74" s="18">
        <v>0.182</v>
      </c>
      <c r="F74" s="18">
        <f>0.182*1.065</f>
        <v>0.19382999999999997</v>
      </c>
      <c r="G74" s="7">
        <f t="shared" si="7"/>
        <v>0.20197085999999997</v>
      </c>
      <c r="H74" s="7">
        <f t="shared" si="8"/>
        <v>0.21829010548799996</v>
      </c>
      <c r="I74" s="7">
        <f t="shared" si="9"/>
        <v>0.22614854928556796</v>
      </c>
      <c r="J74" s="7">
        <f t="shared" si="3"/>
        <v>0.23722982820056077</v>
      </c>
      <c r="K74" s="7">
        <f t="shared" si="4"/>
        <v>0.25888891151527194</v>
      </c>
      <c r="L74" s="30">
        <f t="shared" si="5"/>
        <v>0.29200080329807521</v>
      </c>
      <c r="M74" s="30">
        <f t="shared" si="10"/>
        <v>0.31</v>
      </c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ht="48">
      <c r="A75" s="15" t="s">
        <v>165</v>
      </c>
      <c r="B75" s="16" t="s">
        <v>166</v>
      </c>
      <c r="C75" s="15" t="s">
        <v>164</v>
      </c>
      <c r="D75" s="32">
        <f>M75*12*C$2</f>
        <v>8828.9159999999993</v>
      </c>
      <c r="E75" s="18">
        <v>9.9000000000000005E-2</v>
      </c>
      <c r="F75" s="18">
        <f>0.099*1.065</f>
        <v>0.105435</v>
      </c>
      <c r="G75" s="7">
        <f t="shared" si="7"/>
        <v>0.10986327</v>
      </c>
      <c r="H75" s="7">
        <f t="shared" si="8"/>
        <v>0.118740222216</v>
      </c>
      <c r="I75" s="7">
        <f t="shared" si="9"/>
        <v>0.12301487021577601</v>
      </c>
      <c r="J75" s="7">
        <f t="shared" si="3"/>
        <v>0.12904259885634903</v>
      </c>
      <c r="K75" s="7">
        <f t="shared" si="4"/>
        <v>0.14082418813193368</v>
      </c>
      <c r="L75" s="30">
        <f t="shared" si="5"/>
        <v>0.15883560179400799</v>
      </c>
      <c r="M75" s="30">
        <f t="shared" si="10"/>
        <v>0.17</v>
      </c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ht="36">
      <c r="A76" s="15" t="s">
        <v>167</v>
      </c>
      <c r="B76" s="16" t="s">
        <v>168</v>
      </c>
      <c r="C76" s="15" t="s">
        <v>169</v>
      </c>
      <c r="D76" s="32">
        <f>M76*12*C$2</f>
        <v>18696.527999999998</v>
      </c>
      <c r="E76" s="18">
        <v>0.21099999999999999</v>
      </c>
      <c r="F76" s="18">
        <f>E76*1.065</f>
        <v>0.22471499999999997</v>
      </c>
      <c r="G76" s="7">
        <f t="shared" si="7"/>
        <v>0.23415302999999998</v>
      </c>
      <c r="H76" s="7">
        <f t="shared" si="8"/>
        <v>0.25307259482399996</v>
      </c>
      <c r="I76" s="7">
        <f t="shared" si="9"/>
        <v>0.26218320823766395</v>
      </c>
      <c r="J76" s="7">
        <f t="shared" si="3"/>
        <v>0.27503018544130947</v>
      </c>
      <c r="K76" s="7">
        <f t="shared" si="4"/>
        <v>0.300140441372101</v>
      </c>
      <c r="L76" s="30">
        <f t="shared" si="5"/>
        <v>0.33852840382359267</v>
      </c>
      <c r="M76" s="30">
        <f t="shared" si="10"/>
        <v>0.36</v>
      </c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ht="24">
      <c r="A77" s="26" t="s">
        <v>170</v>
      </c>
      <c r="B77" s="23" t="s">
        <v>171</v>
      </c>
      <c r="C77" s="26"/>
      <c r="D77" s="7"/>
      <c r="E77" s="26"/>
      <c r="F77" s="18"/>
      <c r="G77" s="7"/>
      <c r="H77" s="7"/>
      <c r="I77" s="7"/>
      <c r="J77" s="7"/>
      <c r="K77" s="7"/>
      <c r="L77" s="30"/>
      <c r="M77" s="30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>
      <c r="A78" s="15" t="s">
        <v>172</v>
      </c>
      <c r="B78" s="16" t="s">
        <v>173</v>
      </c>
      <c r="C78" s="15" t="s">
        <v>107</v>
      </c>
      <c r="D78" s="32">
        <f>M78*12*C$2</f>
        <v>13503.047999999999</v>
      </c>
      <c r="E78" s="18">
        <v>0.14899999999999999</v>
      </c>
      <c r="F78" s="18">
        <f t="shared" ref="F78:F87" si="11">E78*1.065</f>
        <v>0.15868499999999999</v>
      </c>
      <c r="G78" s="7">
        <f t="shared" si="7"/>
        <v>0.16534977000000001</v>
      </c>
      <c r="H78" s="7">
        <f t="shared" si="8"/>
        <v>0.178710031416</v>
      </c>
      <c r="I78" s="7">
        <f t="shared" si="9"/>
        <v>0.18514359254697602</v>
      </c>
      <c r="J78" s="7">
        <f t="shared" si="3"/>
        <v>0.19421562858177782</v>
      </c>
      <c r="K78" s="7">
        <f>J78*1.0913</f>
        <v>0.21194751547129412</v>
      </c>
      <c r="L78" s="30">
        <f t="shared" si="5"/>
        <v>0.23905560270007262</v>
      </c>
      <c r="M78" s="30">
        <f>ROUND(L78*1.0701,2)</f>
        <v>0.26</v>
      </c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>
      <c r="A79" s="15" t="s">
        <v>174</v>
      </c>
      <c r="B79" s="11" t="s">
        <v>175</v>
      </c>
      <c r="C79" s="15" t="s">
        <v>107</v>
      </c>
      <c r="D79" s="32">
        <f t="shared" ref="D79:D97" si="12">M79*12*C$2</f>
        <v>28564.14</v>
      </c>
      <c r="E79" s="18">
        <v>0.32</v>
      </c>
      <c r="F79" s="18">
        <f t="shared" si="11"/>
        <v>0.34079999999999999</v>
      </c>
      <c r="G79" s="7">
        <f t="shared" si="7"/>
        <v>0.35511360000000003</v>
      </c>
      <c r="H79" s="7">
        <f t="shared" si="8"/>
        <v>0.38380677888000003</v>
      </c>
      <c r="I79" s="7">
        <f t="shared" si="9"/>
        <v>0.39762382291968007</v>
      </c>
      <c r="J79" s="7">
        <f t="shared" si="3"/>
        <v>0.41710739024274435</v>
      </c>
      <c r="K79" s="7">
        <f t="shared" ref="K79:K90" si="13">J79*1.0913</f>
        <v>0.45518929497190685</v>
      </c>
      <c r="L79" s="30">
        <f t="shared" si="5"/>
        <v>0.51340800579881374</v>
      </c>
      <c r="M79" s="30">
        <f t="shared" ref="M79:M97" si="14">ROUND(L79*1.0701,2)</f>
        <v>0.55000000000000004</v>
      </c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>
      <c r="A80" s="15" t="s">
        <v>176</v>
      </c>
      <c r="B80" s="16" t="s">
        <v>177</v>
      </c>
      <c r="C80" s="15" t="s">
        <v>107</v>
      </c>
      <c r="D80" s="32">
        <f t="shared" si="12"/>
        <v>2596.7400000000002</v>
      </c>
      <c r="E80" s="18">
        <v>0.03</v>
      </c>
      <c r="F80" s="18">
        <f t="shared" si="11"/>
        <v>3.1949999999999999E-2</v>
      </c>
      <c r="G80" s="7">
        <f t="shared" si="7"/>
        <v>3.3291899999999999E-2</v>
      </c>
      <c r="H80" s="7">
        <f t="shared" si="8"/>
        <v>3.598188552E-2</v>
      </c>
      <c r="I80" s="7">
        <f t="shared" si="9"/>
        <v>3.7277233398720001E-2</v>
      </c>
      <c r="J80" s="7">
        <f t="shared" si="3"/>
        <v>3.9103817835257279E-2</v>
      </c>
      <c r="K80" s="7">
        <f t="shared" si="13"/>
        <v>4.2673996403616264E-2</v>
      </c>
      <c r="L80" s="30">
        <f t="shared" si="5"/>
        <v>4.8132000543638781E-2</v>
      </c>
      <c r="M80" s="30">
        <f t="shared" si="14"/>
        <v>0.05</v>
      </c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>
      <c r="A81" s="15" t="s">
        <v>178</v>
      </c>
      <c r="B81" s="6" t="s">
        <v>179</v>
      </c>
      <c r="C81" s="15" t="s">
        <v>107</v>
      </c>
      <c r="D81" s="32">
        <f t="shared" si="12"/>
        <v>5193.4800000000005</v>
      </c>
      <c r="E81" s="18">
        <v>0.06</v>
      </c>
      <c r="F81" s="18">
        <f t="shared" si="11"/>
        <v>6.3899999999999998E-2</v>
      </c>
      <c r="G81" s="7">
        <f t="shared" si="7"/>
        <v>6.6583799999999999E-2</v>
      </c>
      <c r="H81" s="7">
        <f t="shared" si="8"/>
        <v>7.1963771039999999E-2</v>
      </c>
      <c r="I81" s="7">
        <f t="shared" si="9"/>
        <v>7.4554466797440003E-2</v>
      </c>
      <c r="J81" s="7">
        <f t="shared" si="3"/>
        <v>7.8207635670514558E-2</v>
      </c>
      <c r="K81" s="7">
        <f t="shared" si="13"/>
        <v>8.5347992807232528E-2</v>
      </c>
      <c r="L81" s="30">
        <f t="shared" si="5"/>
        <v>9.6264001087277562E-2</v>
      </c>
      <c r="M81" s="30">
        <f t="shared" si="14"/>
        <v>0.1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>
      <c r="A82" s="15" t="s">
        <v>180</v>
      </c>
      <c r="B82" s="6" t="s">
        <v>181</v>
      </c>
      <c r="C82" s="15" t="s">
        <v>77</v>
      </c>
      <c r="D82" s="32">
        <f t="shared" si="12"/>
        <v>25967.399999999998</v>
      </c>
      <c r="E82" s="18">
        <v>0.28999999999999998</v>
      </c>
      <c r="F82" s="18">
        <f t="shared" si="11"/>
        <v>0.30884999999999996</v>
      </c>
      <c r="G82" s="7">
        <f t="shared" si="7"/>
        <v>0.32182169999999999</v>
      </c>
      <c r="H82" s="7">
        <f t="shared" si="8"/>
        <v>0.34782489336</v>
      </c>
      <c r="I82" s="7">
        <f t="shared" si="9"/>
        <v>0.36034658952095999</v>
      </c>
      <c r="J82" s="7">
        <f t="shared" si="3"/>
        <v>0.378003572407487</v>
      </c>
      <c r="K82" s="7">
        <f t="shared" si="13"/>
        <v>0.41251529856829056</v>
      </c>
      <c r="L82" s="30">
        <f t="shared" si="5"/>
        <v>0.46527600525517487</v>
      </c>
      <c r="M82" s="30">
        <f t="shared" si="14"/>
        <v>0.5</v>
      </c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ht="24">
      <c r="A83" s="15" t="s">
        <v>182</v>
      </c>
      <c r="B83" s="6" t="s">
        <v>183</v>
      </c>
      <c r="C83" s="15" t="s">
        <v>107</v>
      </c>
      <c r="D83" s="32">
        <f t="shared" si="12"/>
        <v>2596.7400000000002</v>
      </c>
      <c r="E83" s="18">
        <v>3.2000000000000001E-2</v>
      </c>
      <c r="F83" s="18">
        <f t="shared" si="11"/>
        <v>3.4079999999999999E-2</v>
      </c>
      <c r="G83" s="7">
        <f t="shared" si="7"/>
        <v>3.5511359999999999E-2</v>
      </c>
      <c r="H83" s="7">
        <f t="shared" si="8"/>
        <v>3.8380677887999995E-2</v>
      </c>
      <c r="I83" s="7">
        <f t="shared" si="9"/>
        <v>3.9762382291967997E-2</v>
      </c>
      <c r="J83" s="7">
        <f t="shared" si="3"/>
        <v>4.1710739024274426E-2</v>
      </c>
      <c r="K83" s="7">
        <f t="shared" si="13"/>
        <v>4.5518929497190677E-2</v>
      </c>
      <c r="L83" s="30">
        <f t="shared" si="5"/>
        <v>5.1340800579881357E-2</v>
      </c>
      <c r="M83" s="30">
        <f t="shared" si="14"/>
        <v>0.05</v>
      </c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>
      <c r="A84" s="15" t="s">
        <v>184</v>
      </c>
      <c r="B84" s="6" t="s">
        <v>185</v>
      </c>
      <c r="C84" s="15" t="s">
        <v>186</v>
      </c>
      <c r="D84" s="32">
        <f t="shared" si="12"/>
        <v>3635.4360000000001</v>
      </c>
      <c r="E84" s="18">
        <v>3.7999999999999999E-2</v>
      </c>
      <c r="F84" s="18">
        <f t="shared" si="11"/>
        <v>4.0469999999999999E-2</v>
      </c>
      <c r="G84" s="7">
        <f t="shared" si="7"/>
        <v>4.2169739999999997E-2</v>
      </c>
      <c r="H84" s="7">
        <f t="shared" si="8"/>
        <v>4.5577054991999995E-2</v>
      </c>
      <c r="I84" s="7">
        <f t="shared" si="9"/>
        <v>4.7217828971711999E-2</v>
      </c>
      <c r="J84" s="7">
        <f t="shared" si="3"/>
        <v>4.9531502591325882E-2</v>
      </c>
      <c r="K84" s="7">
        <f t="shared" si="13"/>
        <v>5.405372877791393E-2</v>
      </c>
      <c r="L84" s="30">
        <f t="shared" si="5"/>
        <v>6.0967200688609113E-2</v>
      </c>
      <c r="M84" s="30">
        <f t="shared" si="14"/>
        <v>7.0000000000000007E-2</v>
      </c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>
      <c r="A85" s="15" t="s">
        <v>187</v>
      </c>
      <c r="B85" s="6" t="s">
        <v>188</v>
      </c>
      <c r="C85" s="15" t="s">
        <v>107</v>
      </c>
      <c r="D85" s="32">
        <f t="shared" si="12"/>
        <v>2596.7400000000002</v>
      </c>
      <c r="E85" s="18">
        <v>3.2000000000000001E-2</v>
      </c>
      <c r="F85" s="18">
        <f t="shared" si="11"/>
        <v>3.4079999999999999E-2</v>
      </c>
      <c r="G85" s="7">
        <f t="shared" si="7"/>
        <v>3.5511359999999999E-2</v>
      </c>
      <c r="H85" s="7">
        <f t="shared" si="8"/>
        <v>3.8380677887999995E-2</v>
      </c>
      <c r="I85" s="7">
        <f t="shared" si="9"/>
        <v>3.9762382291967997E-2</v>
      </c>
      <c r="J85" s="7">
        <f t="shared" si="3"/>
        <v>4.1710739024274426E-2</v>
      </c>
      <c r="K85" s="7">
        <f t="shared" si="13"/>
        <v>4.5518929497190677E-2</v>
      </c>
      <c r="L85" s="30">
        <f t="shared" si="5"/>
        <v>5.1340800579881357E-2</v>
      </c>
      <c r="M85" s="30">
        <f t="shared" si="14"/>
        <v>0.05</v>
      </c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 ht="24">
      <c r="A86" s="15" t="s">
        <v>189</v>
      </c>
      <c r="B86" s="6" t="s">
        <v>190</v>
      </c>
      <c r="C86" s="15" t="s">
        <v>186</v>
      </c>
      <c r="D86" s="32">
        <f t="shared" si="12"/>
        <v>5712.8279999999995</v>
      </c>
      <c r="E86" s="18">
        <v>6.3E-2</v>
      </c>
      <c r="F86" s="18">
        <f t="shared" si="11"/>
        <v>6.7095000000000002E-2</v>
      </c>
      <c r="G86" s="7">
        <f t="shared" si="7"/>
        <v>6.9912990000000008E-2</v>
      </c>
      <c r="H86" s="7">
        <f t="shared" si="8"/>
        <v>7.5561959592000003E-2</v>
      </c>
      <c r="I86" s="7">
        <f t="shared" si="9"/>
        <v>7.828219013731201E-2</v>
      </c>
      <c r="J86" s="7">
        <f t="shared" si="3"/>
        <v>8.2118017454040293E-2</v>
      </c>
      <c r="K86" s="7">
        <f t="shared" si="13"/>
        <v>8.9615392447594172E-2</v>
      </c>
      <c r="L86" s="30">
        <f t="shared" si="5"/>
        <v>0.10107720114164145</v>
      </c>
      <c r="M86" s="30">
        <f t="shared" si="14"/>
        <v>0.11</v>
      </c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>
      <c r="A87" s="15" t="s">
        <v>191</v>
      </c>
      <c r="B87" s="6" t="s">
        <v>192</v>
      </c>
      <c r="C87" s="15" t="s">
        <v>161</v>
      </c>
      <c r="D87" s="32">
        <f t="shared" si="12"/>
        <v>18177.179999999997</v>
      </c>
      <c r="E87" s="18">
        <v>0.20300000000000001</v>
      </c>
      <c r="F87" s="18">
        <f t="shared" si="11"/>
        <v>0.216195</v>
      </c>
      <c r="G87" s="7">
        <f t="shared" si="7"/>
        <v>0.22527519000000001</v>
      </c>
      <c r="H87" s="7">
        <f t="shared" si="8"/>
        <v>0.24347742535200001</v>
      </c>
      <c r="I87" s="7">
        <f t="shared" si="9"/>
        <v>0.25224261266467202</v>
      </c>
      <c r="J87" s="7">
        <f t="shared" si="3"/>
        <v>0.26460250068524094</v>
      </c>
      <c r="K87" s="7">
        <f t="shared" si="13"/>
        <v>0.28876070899780343</v>
      </c>
      <c r="L87" s="30">
        <f t="shared" si="5"/>
        <v>0.32569320367862248</v>
      </c>
      <c r="M87" s="30">
        <f t="shared" si="14"/>
        <v>0.35</v>
      </c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s="19" customFormat="1" ht="12.75" customHeight="1">
      <c r="A88" s="26" t="s">
        <v>193</v>
      </c>
      <c r="B88" s="24" t="s">
        <v>194</v>
      </c>
      <c r="C88" s="1"/>
      <c r="D88" s="7"/>
      <c r="E88" s="1"/>
      <c r="F88" s="18"/>
      <c r="G88" s="7"/>
      <c r="H88" s="7"/>
      <c r="I88" s="7"/>
      <c r="J88" s="7">
        <f t="shared" si="3"/>
        <v>0</v>
      </c>
      <c r="K88" s="7"/>
      <c r="L88" s="30"/>
      <c r="M88" s="30"/>
    </row>
    <row r="89" spans="1:1024" ht="48">
      <c r="A89" s="15" t="s">
        <v>195</v>
      </c>
      <c r="B89" s="6" t="s">
        <v>196</v>
      </c>
      <c r="C89" s="15" t="s">
        <v>197</v>
      </c>
      <c r="D89" s="32">
        <f t="shared" si="12"/>
        <v>4674.1319999999996</v>
      </c>
      <c r="E89" s="18">
        <v>5.2999999999999999E-2</v>
      </c>
      <c r="F89" s="18">
        <f>E89*1.065</f>
        <v>5.6444999999999995E-2</v>
      </c>
      <c r="G89" s="7">
        <f t="shared" si="7"/>
        <v>5.8815689999999997E-2</v>
      </c>
      <c r="H89" s="7">
        <f t="shared" si="8"/>
        <v>6.3567997751999991E-2</v>
      </c>
      <c r="I89" s="7">
        <f t="shared" si="9"/>
        <v>6.5856445671071989E-2</v>
      </c>
      <c r="J89" s="7">
        <f t="shared" si="3"/>
        <v>6.9083411508954515E-2</v>
      </c>
      <c r="K89" s="7">
        <f t="shared" si="13"/>
        <v>7.5390726979722059E-2</v>
      </c>
      <c r="L89" s="30">
        <f t="shared" si="5"/>
        <v>8.5033200960428504E-2</v>
      </c>
      <c r="M89" s="30">
        <f t="shared" si="14"/>
        <v>0.09</v>
      </c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>
      <c r="A90" s="15" t="s">
        <v>198</v>
      </c>
      <c r="B90" s="6" t="s">
        <v>199</v>
      </c>
      <c r="C90" s="15" t="s">
        <v>107</v>
      </c>
      <c r="D90" s="32">
        <f t="shared" si="12"/>
        <v>1038.6959999999999</v>
      </c>
      <c r="E90" s="18">
        <v>0.01</v>
      </c>
      <c r="F90" s="18">
        <f>E90*1.065</f>
        <v>1.065E-2</v>
      </c>
      <c r="G90" s="7">
        <f t="shared" si="7"/>
        <v>1.1097300000000001E-2</v>
      </c>
      <c r="H90" s="7">
        <f t="shared" si="8"/>
        <v>1.1993961840000001E-2</v>
      </c>
      <c r="I90" s="7">
        <f t="shared" si="9"/>
        <v>1.2425744466240002E-2</v>
      </c>
      <c r="J90" s="7">
        <f>I90*1.049</f>
        <v>1.3034605945085761E-2</v>
      </c>
      <c r="K90" s="7">
        <f t="shared" si="13"/>
        <v>1.4224665467872089E-2</v>
      </c>
      <c r="L90" s="30">
        <f t="shared" si="5"/>
        <v>1.6044000181212929E-2</v>
      </c>
      <c r="M90" s="30">
        <f t="shared" si="14"/>
        <v>0.02</v>
      </c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ht="12.75" customHeight="1">
      <c r="A91" s="33" t="s">
        <v>200</v>
      </c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0"/>
      <c r="M91" s="30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>
      <c r="A92" s="5" t="s">
        <v>201</v>
      </c>
      <c r="B92" s="6" t="s">
        <v>202</v>
      </c>
      <c r="C92" s="8" t="s">
        <v>77</v>
      </c>
      <c r="D92" s="32">
        <f t="shared" si="12"/>
        <v>27525.444</v>
      </c>
      <c r="E92" s="7">
        <v>0.31</v>
      </c>
      <c r="F92" s="18">
        <f t="shared" ref="F92:F97" si="15">E92*1.065</f>
        <v>0.33015</v>
      </c>
      <c r="G92" s="7">
        <f t="shared" si="7"/>
        <v>0.3440163</v>
      </c>
      <c r="H92" s="7">
        <f t="shared" si="8"/>
        <v>0.37181281703999997</v>
      </c>
      <c r="I92" s="7">
        <f t="shared" si="9"/>
        <v>0.38519807845343995</v>
      </c>
      <c r="J92" s="7">
        <f>I92*1.049</f>
        <v>0.40407278429765847</v>
      </c>
      <c r="K92" s="7">
        <f>J92*1.0913</f>
        <v>0.44096462950403464</v>
      </c>
      <c r="L92" s="30">
        <f t="shared" si="5"/>
        <v>0.49736400561760064</v>
      </c>
      <c r="M92" s="30">
        <f t="shared" si="14"/>
        <v>0.53</v>
      </c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>
      <c r="A93" s="5" t="s">
        <v>219</v>
      </c>
      <c r="B93" s="6" t="s">
        <v>205</v>
      </c>
      <c r="C93" s="8" t="s">
        <v>77</v>
      </c>
      <c r="D93" s="32">
        <f t="shared" si="12"/>
        <v>4674.1319999999996</v>
      </c>
      <c r="E93" s="7">
        <v>0.05</v>
      </c>
      <c r="F93" s="18">
        <f t="shared" si="15"/>
        <v>5.3249999999999999E-2</v>
      </c>
      <c r="G93" s="7">
        <f t="shared" si="7"/>
        <v>5.5486500000000001E-2</v>
      </c>
      <c r="H93" s="7">
        <f t="shared" si="8"/>
        <v>5.9969809200000002E-2</v>
      </c>
      <c r="I93" s="7">
        <f t="shared" si="9"/>
        <v>6.2128722331200002E-2</v>
      </c>
      <c r="J93" s="7">
        <f t="shared" ref="J93:K99" si="16">I93*1.049</f>
        <v>6.5173029725428794E-2</v>
      </c>
      <c r="K93" s="7">
        <f t="shared" ref="K93:K97" si="17">J93*1.0913</f>
        <v>7.1123327339360443E-2</v>
      </c>
      <c r="L93" s="30">
        <f t="shared" si="5"/>
        <v>8.022000090606464E-2</v>
      </c>
      <c r="M93" s="30">
        <f t="shared" si="14"/>
        <v>0.09</v>
      </c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 ht="24" customHeight="1">
      <c r="A94" s="5" t="s">
        <v>204</v>
      </c>
      <c r="B94" s="6" t="s">
        <v>207</v>
      </c>
      <c r="C94" s="8" t="s">
        <v>92</v>
      </c>
      <c r="D94" s="32">
        <f t="shared" si="12"/>
        <v>1038.6959999999999</v>
      </c>
      <c r="E94" s="7">
        <v>0.01</v>
      </c>
      <c r="F94" s="18">
        <f t="shared" si="15"/>
        <v>1.065E-2</v>
      </c>
      <c r="G94" s="7">
        <f t="shared" si="7"/>
        <v>1.1097300000000001E-2</v>
      </c>
      <c r="H94" s="7">
        <f t="shared" si="8"/>
        <v>1.1993961840000001E-2</v>
      </c>
      <c r="I94" s="7">
        <f t="shared" si="9"/>
        <v>1.2425744466240002E-2</v>
      </c>
      <c r="J94" s="7">
        <f t="shared" si="16"/>
        <v>1.3034605945085761E-2</v>
      </c>
      <c r="K94" s="7">
        <f t="shared" si="17"/>
        <v>1.4224665467872089E-2</v>
      </c>
      <c r="L94" s="30">
        <f t="shared" si="5"/>
        <v>1.6044000181212929E-2</v>
      </c>
      <c r="M94" s="30">
        <f t="shared" si="14"/>
        <v>0.02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 ht="21" customHeight="1">
      <c r="A95" s="5" t="s">
        <v>206</v>
      </c>
      <c r="B95" s="6" t="s">
        <v>209</v>
      </c>
      <c r="C95" s="8" t="s">
        <v>92</v>
      </c>
      <c r="D95" s="32">
        <f t="shared" si="12"/>
        <v>7270.8720000000003</v>
      </c>
      <c r="E95" s="7">
        <v>0.08</v>
      </c>
      <c r="F95" s="18">
        <f t="shared" si="15"/>
        <v>8.5199999999999998E-2</v>
      </c>
      <c r="G95" s="7">
        <f t="shared" si="7"/>
        <v>8.8778400000000007E-2</v>
      </c>
      <c r="H95" s="7">
        <f t="shared" si="8"/>
        <v>9.5951694720000008E-2</v>
      </c>
      <c r="I95" s="7">
        <f t="shared" si="9"/>
        <v>9.9405955729920017E-2</v>
      </c>
      <c r="J95" s="7">
        <f t="shared" si="16"/>
        <v>0.10427684756068609</v>
      </c>
      <c r="K95" s="7">
        <f t="shared" si="17"/>
        <v>0.11379732374297671</v>
      </c>
      <c r="L95" s="30">
        <f t="shared" si="5"/>
        <v>0.12835200144970343</v>
      </c>
      <c r="M95" s="30">
        <f t="shared" si="14"/>
        <v>0.14000000000000001</v>
      </c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>
      <c r="A96" s="5" t="s">
        <v>208</v>
      </c>
      <c r="B96" s="6" t="s">
        <v>211</v>
      </c>
      <c r="C96" s="8" t="s">
        <v>77</v>
      </c>
      <c r="D96" s="32">
        <f t="shared" si="12"/>
        <v>17138.483999999997</v>
      </c>
      <c r="E96" s="7">
        <v>0.19</v>
      </c>
      <c r="F96" s="18">
        <f t="shared" si="15"/>
        <v>0.20235</v>
      </c>
      <c r="G96" s="7">
        <f t="shared" si="7"/>
        <v>0.2108487</v>
      </c>
      <c r="H96" s="7">
        <f t="shared" si="8"/>
        <v>0.22788527495999999</v>
      </c>
      <c r="I96" s="7">
        <f t="shared" si="9"/>
        <v>0.23608914485856</v>
      </c>
      <c r="J96" s="7">
        <f t="shared" si="16"/>
        <v>0.24765751295662944</v>
      </c>
      <c r="K96" s="7">
        <f t="shared" si="17"/>
        <v>0.27026864388956967</v>
      </c>
      <c r="L96" s="30">
        <f t="shared" si="5"/>
        <v>0.30483600344304562</v>
      </c>
      <c r="M96" s="30">
        <f t="shared" si="14"/>
        <v>0.33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>
      <c r="A97" s="5" t="s">
        <v>210</v>
      </c>
      <c r="B97" s="6" t="s">
        <v>212</v>
      </c>
      <c r="C97" s="8" t="s">
        <v>77</v>
      </c>
      <c r="D97" s="32">
        <f t="shared" si="12"/>
        <v>67515.240000000005</v>
      </c>
      <c r="E97" s="7">
        <v>0.75504495745246702</v>
      </c>
      <c r="F97" s="18">
        <f t="shared" si="15"/>
        <v>0.80412287968687735</v>
      </c>
      <c r="G97" s="7">
        <f t="shared" si="7"/>
        <v>0.83789604063372625</v>
      </c>
      <c r="H97" s="7">
        <f t="shared" si="8"/>
        <v>0.90559804071693129</v>
      </c>
      <c r="I97" s="7">
        <f t="shared" si="9"/>
        <v>0.93819957018274081</v>
      </c>
      <c r="J97" s="7">
        <f t="shared" si="16"/>
        <v>0.98417134912169502</v>
      </c>
      <c r="K97" s="7">
        <f t="shared" si="17"/>
        <v>1.0740261932965056</v>
      </c>
      <c r="L97" s="30">
        <f t="shared" si="5"/>
        <v>1.2113941434191287</v>
      </c>
      <c r="M97" s="30">
        <f t="shared" si="14"/>
        <v>1.3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s="19" customFormat="1" ht="13.5" customHeight="1">
      <c r="A98" s="34" t="s">
        <v>213</v>
      </c>
      <c r="B98" s="34"/>
      <c r="C98" s="34"/>
      <c r="D98" s="35">
        <f>M98*12*C$2</f>
        <v>796160.48399999994</v>
      </c>
      <c r="E98" s="20">
        <v>10.130000000000001</v>
      </c>
      <c r="F98" s="21">
        <v>10.73</v>
      </c>
      <c r="G98" s="20">
        <v>11.19</v>
      </c>
      <c r="H98" s="20">
        <f>H4+H14+H32+H34+H64+H92+H93+H94+H95+H96+H97</f>
        <v>10.702227984236931</v>
      </c>
      <c r="I98" s="20">
        <v>11.09</v>
      </c>
      <c r="J98" s="20">
        <f t="shared" si="16"/>
        <v>11.63341</v>
      </c>
      <c r="K98" s="20">
        <f>K4+K14+K32+K34+K64+K92+K93+K95+K94+K96+K97</f>
        <v>12.692687776357754</v>
      </c>
      <c r="L98" s="20">
        <f>L4+L14+L32+L34+L64+L92+L93+L95+L94+L96+L97</f>
        <v>14.306082542953911</v>
      </c>
      <c r="M98" s="20">
        <f>M4+M14+M32+M34+M64+M92+M93+M95+M94+M96+M97</f>
        <v>15.33</v>
      </c>
      <c r="N98" s="37"/>
    </row>
    <row r="99" spans="1:1024" ht="12.75" hidden="1" customHeight="1">
      <c r="A99" s="10">
        <v>7</v>
      </c>
      <c r="B99" s="27" t="s">
        <v>214</v>
      </c>
      <c r="C99" s="6"/>
      <c r="D99" s="7">
        <f t="shared" ref="D99:D101" si="18">J99*12*C$2</f>
        <v>0</v>
      </c>
      <c r="E99" s="7">
        <v>0.52</v>
      </c>
      <c r="F99" s="18">
        <v>0.56999999999999995</v>
      </c>
      <c r="G99" s="7"/>
      <c r="H99" s="7">
        <f t="shared" si="8"/>
        <v>0</v>
      </c>
      <c r="I99" s="7">
        <f t="shared" si="9"/>
        <v>0</v>
      </c>
      <c r="J99" s="7">
        <f t="shared" si="16"/>
        <v>0</v>
      </c>
      <c r="K99" s="7">
        <f t="shared" si="16"/>
        <v>0</v>
      </c>
      <c r="L99" s="5"/>
    </row>
    <row r="100" spans="1:1024">
      <c r="A100" s="5" t="s">
        <v>217</v>
      </c>
      <c r="B100" s="6" t="s">
        <v>203</v>
      </c>
      <c r="C100" s="8" t="s">
        <v>77</v>
      </c>
      <c r="D100" s="32">
        <f t="shared" ref="D100" si="19">M100*12*C$2</f>
        <v>87769.811999999991</v>
      </c>
      <c r="E100" s="7">
        <v>1.21</v>
      </c>
      <c r="F100" s="18">
        <v>1.23</v>
      </c>
      <c r="G100" s="7">
        <v>1.28</v>
      </c>
      <c r="H100" s="7">
        <v>1.27</v>
      </c>
      <c r="I100" s="7">
        <f t="shared" si="9"/>
        <v>1.31572</v>
      </c>
      <c r="J100" s="7">
        <v>1.37</v>
      </c>
      <c r="K100" s="7">
        <v>1.42</v>
      </c>
      <c r="L100" s="30">
        <v>1.55</v>
      </c>
      <c r="M100" s="31">
        <v>1.69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hidden="1">
      <c r="A101" s="10" t="s">
        <v>218</v>
      </c>
      <c r="B101" s="27" t="s">
        <v>215</v>
      </c>
      <c r="C101" s="6"/>
      <c r="D101" s="7">
        <f t="shared" si="18"/>
        <v>0</v>
      </c>
      <c r="E101" s="7">
        <v>0.04</v>
      </c>
      <c r="F101" s="18">
        <f>E101*1.065</f>
        <v>4.2599999999999999E-2</v>
      </c>
      <c r="G101" s="7">
        <f t="shared" si="7"/>
        <v>4.4389200000000004E-2</v>
      </c>
      <c r="H101" s="7">
        <v>0.04</v>
      </c>
      <c r="I101" s="7">
        <f t="shared" si="9"/>
        <v>4.1440000000000005E-2</v>
      </c>
      <c r="J101" s="7"/>
      <c r="K101" s="7"/>
      <c r="L101" s="5"/>
    </row>
    <row r="102" spans="1:1024">
      <c r="A102" s="34" t="s">
        <v>216</v>
      </c>
      <c r="B102" s="34"/>
      <c r="C102" s="34"/>
      <c r="D102" s="35">
        <f>M102*12*C$2</f>
        <v>883930.29599999997</v>
      </c>
      <c r="E102" s="20">
        <f>SUM(E99:E101)</f>
        <v>1.77</v>
      </c>
      <c r="F102" s="21">
        <v>12.83</v>
      </c>
      <c r="G102" s="20">
        <f>G98+G101</f>
        <v>11.234389199999999</v>
      </c>
      <c r="H102" s="20">
        <f>H98+H100+H101</f>
        <v>12.01222798423693</v>
      </c>
      <c r="I102" s="20">
        <f>I98+I100+I101</f>
        <v>12.44716</v>
      </c>
      <c r="J102" s="20">
        <f>J98+J100</f>
        <v>13.003409999999999</v>
      </c>
      <c r="K102" s="20">
        <f>K98+K100</f>
        <v>14.112687776357754</v>
      </c>
      <c r="L102" s="20">
        <f>L98+L100</f>
        <v>15.856082542953912</v>
      </c>
      <c r="M102" s="20">
        <f>M98+M100</f>
        <v>17.02</v>
      </c>
    </row>
    <row r="103" spans="1:1024">
      <c r="D103" s="25"/>
      <c r="E103" s="25"/>
      <c r="F103" s="25"/>
      <c r="G103" s="25"/>
      <c r="H103" s="25"/>
      <c r="I103" s="25"/>
      <c r="J103" s="25"/>
      <c r="K103" s="25"/>
    </row>
  </sheetData>
  <mergeCells count="7">
    <mergeCell ref="A3:K3"/>
    <mergeCell ref="A13:K13"/>
    <mergeCell ref="A102:C102"/>
    <mergeCell ref="A98:C98"/>
    <mergeCell ref="A63:K63"/>
    <mergeCell ref="A91:K91"/>
    <mergeCell ref="A33:K33"/>
  </mergeCells>
  <pageMargins left="0.74791666666666701" right="0.74791666666666701" top="0.59027777777777801" bottom="0.19652777777777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Воронкин Никита Валентинович</cp:lastModifiedBy>
  <cp:revision>2</cp:revision>
  <cp:lastPrinted>2016-01-25T07:47:16Z</cp:lastPrinted>
  <dcterms:created xsi:type="dcterms:W3CDTF">2011-09-20T07:13:12Z</dcterms:created>
  <dcterms:modified xsi:type="dcterms:W3CDTF">2024-07-16T07:40:31Z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