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ля работы\перечни Экомир 2023г\"/>
    </mc:Choice>
  </mc:AlternateContent>
  <workbookProtection lockWindows="1"/>
  <bookViews>
    <workbookView xWindow="0" yWindow="0" windowWidth="28800" windowHeight="12435" tabRatio="990"/>
  </bookViews>
  <sheets>
    <sheet name="Перечень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04" i="1" l="1"/>
  <c r="L97" i="1"/>
  <c r="L87" i="1"/>
  <c r="L86" i="1"/>
  <c r="L85" i="1"/>
  <c r="L77" i="1"/>
  <c r="M77" i="1" s="1"/>
  <c r="D109" i="1"/>
  <c r="D105" i="1"/>
  <c r="D108" i="1"/>
  <c r="D100" i="1"/>
  <c r="D101" i="1"/>
  <c r="D102" i="1"/>
  <c r="D103" i="1"/>
  <c r="D99" i="1"/>
  <c r="D96" i="1"/>
  <c r="D94" i="1"/>
  <c r="D86" i="1"/>
  <c r="D88" i="1"/>
  <c r="D89" i="1"/>
  <c r="D90" i="1"/>
  <c r="D91" i="1"/>
  <c r="D92" i="1"/>
  <c r="D80" i="1"/>
  <c r="D81" i="1"/>
  <c r="D82" i="1"/>
  <c r="D83" i="1"/>
  <c r="D79" i="1"/>
  <c r="D74" i="1"/>
  <c r="D75" i="1"/>
  <c r="D76" i="1"/>
  <c r="D73" i="1"/>
  <c r="D71" i="1"/>
  <c r="D41" i="1"/>
  <c r="D40" i="1"/>
  <c r="D23" i="1"/>
  <c r="D4" i="1"/>
  <c r="M104" i="1"/>
  <c r="M105" i="1"/>
  <c r="M109" i="1" s="1"/>
  <c r="M100" i="1"/>
  <c r="M101" i="1"/>
  <c r="M102" i="1"/>
  <c r="M103" i="1"/>
  <c r="M99" i="1"/>
  <c r="M97" i="1"/>
  <c r="D97" i="1" s="1"/>
  <c r="M96" i="1"/>
  <c r="M94" i="1"/>
  <c r="M86" i="1"/>
  <c r="M87" i="1"/>
  <c r="D87" i="1" s="1"/>
  <c r="M88" i="1"/>
  <c r="M89" i="1"/>
  <c r="M90" i="1"/>
  <c r="M91" i="1"/>
  <c r="M92" i="1"/>
  <c r="M85" i="1"/>
  <c r="D85" i="1" s="1"/>
  <c r="M83" i="1"/>
  <c r="M82" i="1"/>
  <c r="M81" i="1"/>
  <c r="M80" i="1"/>
  <c r="M79" i="1"/>
  <c r="M76" i="1"/>
  <c r="M75" i="1"/>
  <c r="M74" i="1"/>
  <c r="M73" i="1"/>
  <c r="M71" i="1"/>
  <c r="M41" i="1"/>
  <c r="M40" i="1"/>
  <c r="M23" i="1"/>
  <c r="M4" i="1"/>
  <c r="D77" i="1" l="1"/>
  <c r="L109" i="1"/>
  <c r="L108" i="1"/>
  <c r="L105" i="1" l="1"/>
  <c r="L106" i="1"/>
  <c r="L107" i="1"/>
  <c r="L100" i="1"/>
  <c r="L101" i="1"/>
  <c r="L102" i="1"/>
  <c r="L103" i="1"/>
  <c r="L104" i="1"/>
  <c r="L99" i="1"/>
  <c r="L96" i="1"/>
  <c r="L94" i="1"/>
  <c r="L88" i="1"/>
  <c r="L89" i="1"/>
  <c r="L90" i="1"/>
  <c r="L91" i="1"/>
  <c r="L92" i="1"/>
  <c r="L83" i="1"/>
  <c r="L82" i="1"/>
  <c r="L81" i="1"/>
  <c r="L80" i="1"/>
  <c r="L79" i="1"/>
  <c r="L76" i="1"/>
  <c r="L75" i="1"/>
  <c r="L74" i="1"/>
  <c r="L73" i="1"/>
  <c r="L71" i="1"/>
  <c r="L41" i="1"/>
  <c r="L40" i="1"/>
  <c r="L23" i="1"/>
  <c r="L4" i="1"/>
  <c r="K109" i="1" l="1"/>
  <c r="K97" i="1"/>
  <c r="K86" i="1"/>
  <c r="K87" i="1"/>
  <c r="K88" i="1"/>
  <c r="K89" i="1"/>
  <c r="K90" i="1"/>
  <c r="K91" i="1"/>
  <c r="K92" i="1"/>
  <c r="K74" i="1"/>
  <c r="K75" i="1"/>
  <c r="K76" i="1"/>
  <c r="K77" i="1"/>
  <c r="K79" i="1"/>
  <c r="K80" i="1"/>
  <c r="K81" i="1"/>
  <c r="K82" i="1"/>
  <c r="K83" i="1"/>
  <c r="K100" i="1"/>
  <c r="K101" i="1"/>
  <c r="K102" i="1"/>
  <c r="K103" i="1"/>
  <c r="K104" i="1"/>
  <c r="K105" i="1"/>
  <c r="K106" i="1"/>
  <c r="K107" i="1"/>
  <c r="K99" i="1"/>
  <c r="K96" i="1"/>
  <c r="K94" i="1"/>
  <c r="K85" i="1"/>
  <c r="K73" i="1"/>
  <c r="K71" i="1"/>
  <c r="K41" i="1"/>
  <c r="K40" i="1"/>
  <c r="K23" i="1"/>
  <c r="K4" i="1"/>
  <c r="J109" i="1" l="1"/>
  <c r="I107" i="1" l="1"/>
  <c r="D107" i="1" s="1"/>
  <c r="I108" i="1"/>
  <c r="J108" i="1" s="1"/>
  <c r="H23" i="1" l="1"/>
  <c r="I23" i="1" s="1"/>
  <c r="J23" i="1" s="1"/>
  <c r="H41" i="1"/>
  <c r="I41" i="1" s="1"/>
  <c r="J41" i="1" s="1"/>
  <c r="H71" i="1"/>
  <c r="I71" i="1" s="1"/>
  <c r="J71" i="1" s="1"/>
  <c r="H73" i="1"/>
  <c r="I73" i="1" s="1"/>
  <c r="J73" i="1" s="1"/>
  <c r="H74" i="1"/>
  <c r="I74" i="1" s="1"/>
  <c r="J74" i="1" s="1"/>
  <c r="H75" i="1"/>
  <c r="I75" i="1" s="1"/>
  <c r="J75" i="1" s="1"/>
  <c r="H76" i="1"/>
  <c r="I76" i="1" s="1"/>
  <c r="J76" i="1" s="1"/>
  <c r="H77" i="1"/>
  <c r="I77" i="1" s="1"/>
  <c r="J77" i="1" s="1"/>
  <c r="H79" i="1"/>
  <c r="I79" i="1" s="1"/>
  <c r="J79" i="1" s="1"/>
  <c r="H80" i="1"/>
  <c r="I80" i="1" s="1"/>
  <c r="J80" i="1" s="1"/>
  <c r="H81" i="1"/>
  <c r="I81" i="1" s="1"/>
  <c r="J81" i="1" s="1"/>
  <c r="H82" i="1"/>
  <c r="I82" i="1" s="1"/>
  <c r="J82" i="1" s="1"/>
  <c r="H83" i="1"/>
  <c r="I83" i="1" s="1"/>
  <c r="J83" i="1" s="1"/>
  <c r="H85" i="1"/>
  <c r="I85" i="1" s="1"/>
  <c r="J85" i="1" s="1"/>
  <c r="H86" i="1"/>
  <c r="I86" i="1" s="1"/>
  <c r="J86" i="1" s="1"/>
  <c r="H87" i="1"/>
  <c r="I87" i="1" s="1"/>
  <c r="J87" i="1" s="1"/>
  <c r="H88" i="1"/>
  <c r="I88" i="1" s="1"/>
  <c r="J88" i="1" s="1"/>
  <c r="H89" i="1"/>
  <c r="I89" i="1" s="1"/>
  <c r="J89" i="1" s="1"/>
  <c r="H90" i="1"/>
  <c r="I90" i="1" s="1"/>
  <c r="J90" i="1" s="1"/>
  <c r="H91" i="1"/>
  <c r="I91" i="1" s="1"/>
  <c r="J91" i="1" s="1"/>
  <c r="H92" i="1"/>
  <c r="I92" i="1" s="1"/>
  <c r="J92" i="1" s="1"/>
  <c r="H94" i="1"/>
  <c r="I94" i="1" s="1"/>
  <c r="J94" i="1" s="1"/>
  <c r="H96" i="1"/>
  <c r="I96" i="1" s="1"/>
  <c r="J96" i="1" s="1"/>
  <c r="H97" i="1"/>
  <c r="I97" i="1" s="1"/>
  <c r="J97" i="1" s="1"/>
  <c r="H99" i="1"/>
  <c r="I99" i="1" s="1"/>
  <c r="J99" i="1" s="1"/>
  <c r="H100" i="1"/>
  <c r="I100" i="1" s="1"/>
  <c r="J100" i="1" s="1"/>
  <c r="H101" i="1"/>
  <c r="I101" i="1" s="1"/>
  <c r="J101" i="1" s="1"/>
  <c r="H102" i="1"/>
  <c r="I102" i="1" s="1"/>
  <c r="J102" i="1" s="1"/>
  <c r="H103" i="1"/>
  <c r="I103" i="1" s="1"/>
  <c r="J103" i="1" s="1"/>
  <c r="H104" i="1"/>
  <c r="I104" i="1" s="1"/>
  <c r="J104" i="1" s="1"/>
  <c r="H106" i="1"/>
  <c r="I106" i="1" s="1"/>
  <c r="J106" i="1" s="1"/>
  <c r="D106" i="1" s="1"/>
  <c r="E109" i="1" l="1"/>
  <c r="F107" i="1"/>
  <c r="G107" i="1" s="1"/>
  <c r="F104" i="1"/>
  <c r="F103" i="1"/>
  <c r="F102" i="1"/>
  <c r="F101" i="1"/>
  <c r="F100" i="1"/>
  <c r="F99" i="1"/>
  <c r="F97" i="1"/>
  <c r="F96" i="1"/>
  <c r="F94" i="1"/>
  <c r="F92" i="1"/>
  <c r="F91" i="1"/>
  <c r="F90" i="1"/>
  <c r="F89" i="1"/>
  <c r="F88" i="1"/>
  <c r="F87" i="1"/>
  <c r="F86" i="1"/>
  <c r="F85" i="1"/>
  <c r="F83" i="1"/>
  <c r="F82" i="1"/>
  <c r="F81" i="1"/>
  <c r="F80" i="1"/>
  <c r="F79" i="1"/>
  <c r="F77" i="1"/>
  <c r="F76" i="1"/>
  <c r="F75" i="1"/>
  <c r="F74" i="1"/>
  <c r="F73" i="1"/>
  <c r="F71" i="1"/>
  <c r="F41" i="1"/>
  <c r="F40" i="1"/>
  <c r="G40" i="1" s="1"/>
  <c r="F23" i="1"/>
  <c r="F4" i="1"/>
  <c r="G4" i="1" s="1"/>
  <c r="H4" i="1" l="1"/>
  <c r="I4" i="1" s="1"/>
  <c r="J4" i="1" s="1"/>
  <c r="H40" i="1"/>
  <c r="G109" i="1"/>
  <c r="I40" i="1" l="1"/>
  <c r="J40" i="1" s="1"/>
  <c r="H105" i="1"/>
  <c r="I105" i="1" l="1"/>
  <c r="J105" i="1" s="1"/>
  <c r="H109" i="1"/>
  <c r="I109" i="1" s="1"/>
</calcChain>
</file>

<file path=xl/sharedStrings.xml><?xml version="1.0" encoding="utf-8"?>
<sst xmlns="http://schemas.openxmlformats.org/spreadsheetml/2006/main" count="302" uniqueCount="240">
  <si>
    <t>№</t>
  </si>
  <si>
    <t>Вид работ</t>
  </si>
  <si>
    <t>Периодичность</t>
  </si>
  <si>
    <t>Годовая плата (рублей)</t>
  </si>
  <si>
    <t>I.  Содержание помещений общего пользования</t>
  </si>
  <si>
    <t>1.</t>
  </si>
  <si>
    <t>Работы по уборке лестничных клеток</t>
  </si>
  <si>
    <t>1.1.</t>
  </si>
  <si>
    <t>Влажное подметание лестничных площадок и маршей нижних трех этажей</t>
  </si>
  <si>
    <t>4 раза в неделю</t>
  </si>
  <si>
    <t>1.2.</t>
  </si>
  <si>
    <t>Влажное подметание лестничных площадок и маршей выше третьего этажа</t>
  </si>
  <si>
    <t>1 раз в неделю</t>
  </si>
  <si>
    <t>1.3.</t>
  </si>
  <si>
    <t>Влажная протирка подоконников, оконных решеток, перил, чердачных лестниц, шкафов для электросчетчиков и слаботочных устройств</t>
  </si>
  <si>
    <t>2 раза в год</t>
  </si>
  <si>
    <t>1.4.</t>
  </si>
  <si>
    <t>Мытье лестничных площадок и маршей</t>
  </si>
  <si>
    <t>1.5.</t>
  </si>
  <si>
    <t>Обметание пыли с потолков</t>
  </si>
  <si>
    <t>2 раз в год</t>
  </si>
  <si>
    <t>1.6.</t>
  </si>
  <si>
    <t>Мытье стен, дверей, окон</t>
  </si>
  <si>
    <t>1.7.</t>
  </si>
  <si>
    <t>Влажная протирка почтовых ящиков</t>
  </si>
  <si>
    <t>1 раз в месяц</t>
  </si>
  <si>
    <t>1.8.</t>
  </si>
  <si>
    <t>Очистка металлических решеток и приямков. Уборка площадки перед входом в подъезд</t>
  </si>
  <si>
    <t>1.9.</t>
  </si>
  <si>
    <t>Мытье пола кабины лифта</t>
  </si>
  <si>
    <t>5 раз в неделю</t>
  </si>
  <si>
    <t>II.  Уборка мусоропроводов</t>
  </si>
  <si>
    <t>2.</t>
  </si>
  <si>
    <t>Работы по уборке мусоропроводов</t>
  </si>
  <si>
    <t>2.1.</t>
  </si>
  <si>
    <t>Удаление мусора из мусороприемных камер</t>
  </si>
  <si>
    <t>2.2.</t>
  </si>
  <si>
    <t>Уборка мусороприемных камер</t>
  </si>
  <si>
    <t>2.3.</t>
  </si>
  <si>
    <t>Уборка вокруг загрузочных клапанов мусоропровода</t>
  </si>
  <si>
    <t>2.4.</t>
  </si>
  <si>
    <t>Мойка нижней части ствола и шибера мусоропровода</t>
  </si>
  <si>
    <t>2.5.</t>
  </si>
  <si>
    <t>Дезинфекция мусоросборников</t>
  </si>
  <si>
    <t>1 раз в квартал</t>
  </si>
  <si>
    <t>2.6.</t>
  </si>
  <si>
    <t>Устранение засорений</t>
  </si>
  <si>
    <t>По мере необходимости</t>
  </si>
  <si>
    <t>III.  Уборка придомовой территории</t>
  </si>
  <si>
    <t>3.</t>
  </si>
  <si>
    <t>Работы по уборке придомовой территории</t>
  </si>
  <si>
    <t>3.1.</t>
  </si>
  <si>
    <t>Холодный период</t>
  </si>
  <si>
    <t>3.1.1.</t>
  </si>
  <si>
    <t>Подметание свежевыпавшего снега толщиной до 2 см</t>
  </si>
  <si>
    <t>1 раз в сутки в дни снегопада</t>
  </si>
  <si>
    <t>3.1.2.</t>
  </si>
  <si>
    <t>Сдвигание свежевыпавшего снега толщиной слоя свыше 2 см</t>
  </si>
  <si>
    <t>Через 3 часа во время снегопада</t>
  </si>
  <si>
    <t>3.1.3.</t>
  </si>
  <si>
    <t>Посыпка территории песком или смесью песка с хлоридами</t>
  </si>
  <si>
    <t>2 раза в сутки во время гололеда</t>
  </si>
  <si>
    <t>3.1.4.</t>
  </si>
  <si>
    <t>Очистка территорий от снега наносного происхождения (или подметание территорий, свободных от снежного покрова)</t>
  </si>
  <si>
    <t>1 раз в двое суток в дни снегопада</t>
  </si>
  <si>
    <t>3.1.5.</t>
  </si>
  <si>
    <t>Очистка территорий от наледи и льда</t>
  </si>
  <si>
    <t>1 раз в 3 суток во время гололеда</t>
  </si>
  <si>
    <t>3.1.6.</t>
  </si>
  <si>
    <t>Очистка урн от мусора</t>
  </si>
  <si>
    <t>1 раз в сутки</t>
  </si>
  <si>
    <t>3.2.</t>
  </si>
  <si>
    <t>Теплый период</t>
  </si>
  <si>
    <t>3.2.1.</t>
  </si>
  <si>
    <t>Подметание территории в дни без осадков</t>
  </si>
  <si>
    <t>1 раз в 2-е суток</t>
  </si>
  <si>
    <t>3.2.2.</t>
  </si>
  <si>
    <t>Подметание территорий в дни с осадками до 2 см</t>
  </si>
  <si>
    <t>1 раз в 2-е суток (70% территорий)</t>
  </si>
  <si>
    <t>3.2.3.</t>
  </si>
  <si>
    <t>Подметание территорий в дни с осадками свыше 2 см</t>
  </si>
  <si>
    <t>1 раз в 2-е суток (50% территорий)</t>
  </si>
  <si>
    <t>3.2.4.</t>
  </si>
  <si>
    <t>3.2.5.</t>
  </si>
  <si>
    <t xml:space="preserve">Уборка газонов </t>
  </si>
  <si>
    <t>3.2.6.</t>
  </si>
  <si>
    <t>Поливка газонов, зеленых насаждений</t>
  </si>
  <si>
    <t>3.2.7.</t>
  </si>
  <si>
    <t>Сезонное выкашивание газонов</t>
  </si>
  <si>
    <t>3.2.8.</t>
  </si>
  <si>
    <t>Обрезка и снос деревьев и кустарников</t>
  </si>
  <si>
    <t>По действующим правилам</t>
  </si>
  <si>
    <t>3.3.</t>
  </si>
  <si>
    <t xml:space="preserve">Прочие материальные затраты на санитарное содержание </t>
  </si>
  <si>
    <t>Постоянно</t>
  </si>
  <si>
    <t>4.</t>
  </si>
  <si>
    <t>Работы по ремонту и обслуживанию конструктивных элементов и внешнее благоустройство</t>
  </si>
  <si>
    <t>4.1.</t>
  </si>
  <si>
    <t>Профосмотры конструктивных элементов, в том числе:</t>
  </si>
  <si>
    <t>4.1.1.</t>
  </si>
  <si>
    <t>Общие и частичные осмотры кровельных покрытий</t>
  </si>
  <si>
    <t>6 раз год</t>
  </si>
  <si>
    <t>4.1.2.</t>
  </si>
  <si>
    <t>Общие и частичные осмотры конструктивных элементов</t>
  </si>
  <si>
    <t>4.2.</t>
  </si>
  <si>
    <t>Ремонт конструктивных элементов</t>
  </si>
  <si>
    <t>4.2.1.</t>
  </si>
  <si>
    <t>Ремонт кровельного покрытия и устранение течи</t>
  </si>
  <si>
    <t>4.2.2.</t>
  </si>
  <si>
    <t>Укрепление защитной решетки водопроводной воронки</t>
  </si>
  <si>
    <t>4.2.3.</t>
  </si>
  <si>
    <t>Прочистка водопремной воронки внутреннего водостока</t>
  </si>
  <si>
    <t>4.2.4.</t>
  </si>
  <si>
    <t>Восстановление поврежденных участков штукатурки и облицовки</t>
  </si>
  <si>
    <t>4.2.5.</t>
  </si>
  <si>
    <t>Смена или ремонт отмостки</t>
  </si>
  <si>
    <t>4.2.6.</t>
  </si>
  <si>
    <t>Восстановление приямков, входов в подвалы</t>
  </si>
  <si>
    <t>4.3.</t>
  </si>
  <si>
    <t>Техническое обслуживание конструктивных элементов</t>
  </si>
  <si>
    <t>4.3.1.</t>
  </si>
  <si>
    <t>Утепление подвалов и подъездов</t>
  </si>
  <si>
    <t>1 раз в год</t>
  </si>
  <si>
    <t>4.3.2.</t>
  </si>
  <si>
    <t>Укрепление козырьков, ограждений и перил крылец</t>
  </si>
  <si>
    <t>4.3.3.</t>
  </si>
  <si>
    <t>Закрытие слуховых окон, люков и входов на чердак</t>
  </si>
  <si>
    <t>4.3.4.</t>
  </si>
  <si>
    <t>Установка недостающих, частично разбитых и укрепление слабо укрепленных стекол в дверных и оконных заполнениях</t>
  </si>
  <si>
    <t>4.3.5.</t>
  </si>
  <si>
    <t>Установка или укрепление ручек и шпингалетов на оконных и дверных заполнениях</t>
  </si>
  <si>
    <t>4.3.6.</t>
  </si>
  <si>
    <t>Закрытие подвальных и чердачных дверей, металлических решеток и лазов на замки</t>
  </si>
  <si>
    <t>4.3.7.</t>
  </si>
  <si>
    <t>Смазывание подъездных дверей</t>
  </si>
  <si>
    <t>4.3.8.</t>
  </si>
  <si>
    <t>Смазывание замков тех. помещений</t>
  </si>
  <si>
    <t>4.3.9.</t>
  </si>
  <si>
    <t>Укрепление и регулировка доводчиков</t>
  </si>
  <si>
    <t>4.4.</t>
  </si>
  <si>
    <t>Внешнее благоустройство</t>
  </si>
  <si>
    <t>4.4.1.</t>
  </si>
  <si>
    <t>Частичный ремонт тротуарной плитки</t>
  </si>
  <si>
    <t>4.4.2.</t>
  </si>
  <si>
    <t>Окраска решетчатых ограждений, оград, МАФ</t>
  </si>
  <si>
    <t>4.4.3.</t>
  </si>
  <si>
    <t>Установка урн</t>
  </si>
  <si>
    <t>4.4.4.</t>
  </si>
  <si>
    <t>Окраска урн</t>
  </si>
  <si>
    <t>4.4.5.</t>
  </si>
  <si>
    <t>Ремонт скамеек, качель и т.д.</t>
  </si>
  <si>
    <t>4.4.6.</t>
  </si>
  <si>
    <t>Посадка деревьев, кустарников</t>
  </si>
  <si>
    <t>4.4.7.</t>
  </si>
  <si>
    <t>Подготовка к сезонной эксплуатации оборудования детских и спортивных площадок</t>
  </si>
  <si>
    <t>V.  Техническое обслуживание и ремонт внутридомового инженерного оборудования и МОП</t>
  </si>
  <si>
    <t>5.</t>
  </si>
  <si>
    <t>Работы по техническому обслуживанию и ремонту внутридомового инженерного оборудования и МОП</t>
  </si>
  <si>
    <t>5.1.</t>
  </si>
  <si>
    <t>Подготовка к сезонной эксплуатации</t>
  </si>
  <si>
    <t>5.1.1.</t>
  </si>
  <si>
    <t>Ремонт и тех.обслуживание задвижек ХВС и ГВС</t>
  </si>
  <si>
    <t>5.1.2.</t>
  </si>
  <si>
    <t>Прочистка ливнестоков</t>
  </si>
  <si>
    <t>5.1.3.</t>
  </si>
  <si>
    <t>Опрессовка и промывка трубопроводов системы  центрального отопления</t>
  </si>
  <si>
    <t>5.1.4.</t>
  </si>
  <si>
    <t>Ликвидация воздушных пробок в системе центрального отопления (наладка системы - стояки)</t>
  </si>
  <si>
    <t>5.1.5.</t>
  </si>
  <si>
    <t>Испытание трубопроводов системы центрального отопления (Наладка системы отопления)</t>
  </si>
  <si>
    <t>5.2.</t>
  </si>
  <si>
    <t>Общие и частичные осмотры и обследования</t>
  </si>
  <si>
    <t>5.2.1.</t>
  </si>
  <si>
    <t>Осмотр системы ЦО. Внутриквартирные устройства</t>
  </si>
  <si>
    <t>5.2.2.</t>
  </si>
  <si>
    <t>Осмотр систем ЦО. Устройства в подвальных помещениях (7 мес. Отопительного сезона)</t>
  </si>
  <si>
    <t>7 раз в год</t>
  </si>
  <si>
    <t>5.2.3.</t>
  </si>
  <si>
    <t>Общие и частичные осмотры общедомовой системы холодного и горячего водоснабжения и водоотведения в технических помещениях</t>
  </si>
  <si>
    <t>12 раз в год</t>
  </si>
  <si>
    <t>5.2.4.</t>
  </si>
  <si>
    <t>Общие и частичные осмотры линий электрических сетей, арматуры, электрооборудования на лестничных площадках, снятие показаний потребленных коммунальных ресурсов</t>
  </si>
  <si>
    <t>5.2.5.</t>
  </si>
  <si>
    <t>Общие и частичные осмотры линий электрических сетей, арматуры, электрооборудования в подвальных помещениях</t>
  </si>
  <si>
    <t>4 раза в год</t>
  </si>
  <si>
    <t>5.3.</t>
  </si>
  <si>
    <t>Техническое обслуживание внутридомовых инженерных сетей и МОП</t>
  </si>
  <si>
    <t>5.3.1.</t>
  </si>
  <si>
    <t>Ремонт электрощитов</t>
  </si>
  <si>
    <t>5.3.2.</t>
  </si>
  <si>
    <t>Ревизия вентилей в местах общего пользования</t>
  </si>
  <si>
    <t>5.3.3.</t>
  </si>
  <si>
    <t>Проверка и прочистка вентканалов</t>
  </si>
  <si>
    <t>5.3.4.</t>
  </si>
  <si>
    <t>Дератизация</t>
  </si>
  <si>
    <t>5.3.5.</t>
  </si>
  <si>
    <t>Аварийное обслуживание</t>
  </si>
  <si>
    <t>5.3.6.</t>
  </si>
  <si>
    <t>Очистка тех. этажей от мусора со сбором его в тару и отноской в установленное место</t>
  </si>
  <si>
    <t>5.3.7.</t>
  </si>
  <si>
    <t>Электроизмерения</t>
  </si>
  <si>
    <t>1 раз в 3 года</t>
  </si>
  <si>
    <t>5.3.8.</t>
  </si>
  <si>
    <t>Очистка кровли от мусора и грязи</t>
  </si>
  <si>
    <t>5.3.9.</t>
  </si>
  <si>
    <t>Снятие показаний и обслуживание теплосчетчиков</t>
  </si>
  <si>
    <t>5.3.10.</t>
  </si>
  <si>
    <t>Техобслуживание вводных и внутренних газопроводов</t>
  </si>
  <si>
    <t>5.4.</t>
  </si>
  <si>
    <t>Мелкий ремонт</t>
  </si>
  <si>
    <t>5.4.1.</t>
  </si>
  <si>
    <t>Устранение засоров внутренних канализационных трубопроводов</t>
  </si>
  <si>
    <t>По мере необходимости, но не менее 2-х раз в год</t>
  </si>
  <si>
    <t>5.4.2.</t>
  </si>
  <si>
    <t>Ремонт ВРУ</t>
  </si>
  <si>
    <t>VI.  Прочее</t>
  </si>
  <si>
    <t>Транспортные расходы</t>
  </si>
  <si>
    <t>Электроизмерения на ОДН</t>
  </si>
  <si>
    <t>6.1.</t>
  </si>
  <si>
    <t>Затраты на охрану труда работников РЭС</t>
  </si>
  <si>
    <t>6.2.</t>
  </si>
  <si>
    <t>Утилизация люминесцентных ламп</t>
  </si>
  <si>
    <t>6.3.</t>
  </si>
  <si>
    <t>Непредвиденные работы по текущему ремонту общего имущества жилого дома</t>
  </si>
  <si>
    <t>6.4.</t>
  </si>
  <si>
    <t>Услуги ООО "РРКЦ"</t>
  </si>
  <si>
    <t>6.5.</t>
  </si>
  <si>
    <t>Условно-постоянные затраты</t>
  </si>
  <si>
    <t>Итого</t>
  </si>
  <si>
    <t>7.</t>
  </si>
  <si>
    <t>Захоронение ТБО (установлен Комиссией по регулированию цен)</t>
  </si>
  <si>
    <t>Холодное водоснабжение на ОДН</t>
  </si>
  <si>
    <t xml:space="preserve">Итого </t>
  </si>
  <si>
    <t>6.</t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</si>
  <si>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</si>
  <si>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2021 г. (4,9%)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</si>
  <si>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2022 г. (9,13%)</t>
    </r>
  </si>
  <si>
    <r>
      <t>Площадь, м</t>
    </r>
    <r>
      <rPr>
        <vertAlign val="superscript"/>
        <sz val="9"/>
        <rFont val="Arial Cyr"/>
        <charset val="204"/>
      </rPr>
      <t>2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</si>
  <si>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2023 г. (12,79%)</t>
    </r>
  </si>
  <si>
    <r>
      <t>Стоимость на 1 м</t>
    </r>
    <r>
      <rPr>
        <b/>
        <vertAlign val="superscript"/>
        <sz val="9"/>
        <rFont val="Arial Cyr"/>
        <charset val="204"/>
      </rPr>
      <t xml:space="preserve">2 </t>
    </r>
    <r>
      <rPr>
        <b/>
        <sz val="9"/>
        <rFont val="Arial Cyr"/>
        <charset val="204"/>
      </rPr>
      <t>общей площади (рублей в месяц) 2024 г. (7,01%)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</si>
</sst>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vertAlign val="superscript"/>
      <sz val="9"/>
      <name val="Arial Cyr"/>
      <charset val="204"/>
    </font>
    <font>
      <vertAlign val="superscript"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14" fontId="4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2" fontId="2" fillId="0" borderId="0" xfId="0" applyNumberFormat="1" applyFont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4" fontId="2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09"/>
  <sheetViews>
    <sheetView windowProtection="1" tabSelected="1" zoomScaleNormal="100" workbookViewId="0">
      <pane xSplit="2" ySplit="1" topLeftCell="D118" activePane="bottomRight" state="frozen"/>
      <selection pane="topRight" activeCell="C1" sqref="C1"/>
      <selection pane="bottomLeft" activeCell="A65" sqref="A65"/>
      <selection pane="bottomRight" activeCell="O93" sqref="O93"/>
    </sheetView>
  </sheetViews>
  <sheetFormatPr defaultRowHeight="12.75" x14ac:dyDescent="0.2"/>
  <cols>
    <col min="1" max="1" width="7.28515625" style="1"/>
    <col min="2" max="2" width="44.7109375" style="2"/>
    <col min="3" max="3" width="15.140625" style="2"/>
    <col min="4" max="4" width="13.5703125" style="2" customWidth="1"/>
    <col min="5" max="5" width="0" style="2" hidden="1" customWidth="1"/>
    <col min="6" max="6" width="9.140625" style="2" hidden="1" customWidth="1"/>
    <col min="7" max="7" width="0.140625" style="2" hidden="1" customWidth="1"/>
    <col min="8" max="8" width="0.5703125" style="2" hidden="1" customWidth="1"/>
    <col min="9" max="9" width="0" style="2" hidden="1" customWidth="1"/>
    <col min="10" max="10" width="19.42578125" style="2" hidden="1" customWidth="1"/>
    <col min="11" max="11" width="20.42578125" style="2" hidden="1" customWidth="1"/>
    <col min="12" max="12" width="14" style="2" customWidth="1"/>
    <col min="13" max="13" width="11.140625" style="2" customWidth="1"/>
    <col min="14" max="14" width="9.85546875" style="2" bestFit="1" customWidth="1"/>
    <col min="15" max="15" width="9.5703125" style="2" bestFit="1" customWidth="1"/>
    <col min="16" max="16" width="9.28515625" style="2" customWidth="1"/>
    <col min="17" max="249" width="8.7109375" style="2"/>
    <col min="250" max="250" width="4.7109375" style="2"/>
    <col min="251" max="251" width="20.28515625" style="2"/>
    <col min="252" max="252" width="15.42578125" style="2"/>
    <col min="253" max="253" width="9.85546875" style="2"/>
    <col min="254" max="1025" width="8.7109375" style="2"/>
  </cols>
  <sheetData>
    <row r="1" spans="1:1024" s="3" customFormat="1" ht="96.75" customHeigh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234</v>
      </c>
      <c r="F1" s="7" t="s">
        <v>234</v>
      </c>
      <c r="G1" s="7" t="s">
        <v>234</v>
      </c>
      <c r="H1" s="7" t="s">
        <v>234</v>
      </c>
      <c r="I1" s="7" t="s">
        <v>234</v>
      </c>
      <c r="J1" s="7" t="s">
        <v>235</v>
      </c>
      <c r="K1" s="7" t="s">
        <v>236</v>
      </c>
      <c r="L1" s="7" t="s">
        <v>238</v>
      </c>
      <c r="M1" s="7" t="s">
        <v>239</v>
      </c>
    </row>
    <row r="2" spans="1:1024" ht="13.5" x14ac:dyDescent="0.2">
      <c r="A2" s="8"/>
      <c r="B2" s="9" t="s">
        <v>237</v>
      </c>
      <c r="C2" s="9">
        <v>2794.7</v>
      </c>
      <c r="D2" s="6"/>
      <c r="E2" s="6"/>
      <c r="F2" s="6"/>
      <c r="G2" s="6"/>
      <c r="H2" s="6"/>
      <c r="I2" s="6"/>
      <c r="J2" s="6"/>
      <c r="K2" s="14"/>
      <c r="L2" s="26"/>
      <c r="M2" s="6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12.75" customHeight="1" x14ac:dyDescent="0.2">
      <c r="A3" s="29" t="s">
        <v>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6"/>
      <c r="M3" s="6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x14ac:dyDescent="0.2">
      <c r="A4" s="8" t="s">
        <v>5</v>
      </c>
      <c r="B4" s="9" t="s">
        <v>6</v>
      </c>
      <c r="C4" s="9"/>
      <c r="D4" s="30">
        <f>M4*12*C$2</f>
        <v>73109.351999999999</v>
      </c>
      <c r="E4" s="6">
        <v>1.27</v>
      </c>
      <c r="F4" s="6">
        <f>E4*1.065</f>
        <v>1.3525499999999999</v>
      </c>
      <c r="G4" s="6">
        <f>F4*1.042</f>
        <v>1.4093571</v>
      </c>
      <c r="H4" s="6">
        <f>G4*1.0808</f>
        <v>1.5232331536800001</v>
      </c>
      <c r="I4" s="6">
        <f>H4*1.036</f>
        <v>1.5780695472124802</v>
      </c>
      <c r="J4" s="6">
        <f>I4*1.049</f>
        <v>1.6553949550258915</v>
      </c>
      <c r="K4" s="6">
        <f>J4*1.0913</f>
        <v>1.8065325144197553</v>
      </c>
      <c r="L4" s="6">
        <f>K4*1.1279</f>
        <v>2.0375880230140417</v>
      </c>
      <c r="M4" s="6">
        <f>ROUND(L4*1.0701,2)</f>
        <v>2.1800000000000002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24" x14ac:dyDescent="0.2">
      <c r="A5" s="8" t="s">
        <v>7</v>
      </c>
      <c r="B5" s="9" t="s">
        <v>8</v>
      </c>
      <c r="C5" s="10" t="s">
        <v>9</v>
      </c>
      <c r="D5" s="6"/>
      <c r="E5" s="6"/>
      <c r="F5" s="6"/>
      <c r="G5" s="6"/>
      <c r="H5" s="6"/>
      <c r="I5" s="6"/>
      <c r="J5" s="6"/>
      <c r="K5" s="14"/>
      <c r="L5" s="26"/>
      <c r="M5" s="6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24" x14ac:dyDescent="0.2">
      <c r="A6" s="8" t="s">
        <v>10</v>
      </c>
      <c r="B6" s="9" t="s">
        <v>11</v>
      </c>
      <c r="C6" s="10" t="s">
        <v>12</v>
      </c>
      <c r="D6" s="6"/>
      <c r="E6" s="6"/>
      <c r="F6" s="6"/>
      <c r="G6" s="6"/>
      <c r="H6" s="6"/>
      <c r="I6" s="6"/>
      <c r="J6" s="6"/>
      <c r="K6" s="14"/>
      <c r="L6" s="26"/>
      <c r="M6" s="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36" x14ac:dyDescent="0.2">
      <c r="A7" s="11" t="s">
        <v>13</v>
      </c>
      <c r="B7" s="9" t="s">
        <v>14</v>
      </c>
      <c r="C7" s="10" t="s">
        <v>15</v>
      </c>
      <c r="D7" s="6"/>
      <c r="E7" s="6"/>
      <c r="F7" s="6"/>
      <c r="G7" s="6"/>
      <c r="H7" s="6"/>
      <c r="I7" s="6"/>
      <c r="J7" s="6"/>
      <c r="K7" s="14"/>
      <c r="L7" s="26"/>
      <c r="M7" s="6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2">
      <c r="A8" s="8" t="s">
        <v>16</v>
      </c>
      <c r="B8" s="9" t="s">
        <v>17</v>
      </c>
      <c r="C8" s="10" t="s">
        <v>15</v>
      </c>
      <c r="D8" s="6"/>
      <c r="E8" s="6"/>
      <c r="F8" s="6"/>
      <c r="G8" s="6"/>
      <c r="H8" s="6"/>
      <c r="I8" s="6"/>
      <c r="J8" s="6"/>
      <c r="K8" s="14"/>
      <c r="L8" s="26"/>
      <c r="M8" s="6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2">
      <c r="A9" s="8" t="s">
        <v>18</v>
      </c>
      <c r="B9" s="9" t="s">
        <v>19</v>
      </c>
      <c r="C9" s="10" t="s">
        <v>20</v>
      </c>
      <c r="D9" s="6"/>
      <c r="E9" s="6"/>
      <c r="F9" s="6"/>
      <c r="G9" s="6"/>
      <c r="H9" s="6"/>
      <c r="I9" s="6"/>
      <c r="J9" s="6"/>
      <c r="K9" s="14"/>
      <c r="L9" s="26"/>
      <c r="M9" s="6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8" t="s">
        <v>21</v>
      </c>
      <c r="B10" s="9" t="s">
        <v>22</v>
      </c>
      <c r="C10" s="10" t="s">
        <v>15</v>
      </c>
      <c r="D10" s="6"/>
      <c r="E10" s="6"/>
      <c r="F10" s="6"/>
      <c r="G10" s="6"/>
      <c r="H10" s="6"/>
      <c r="I10" s="6"/>
      <c r="J10" s="6"/>
      <c r="K10" s="14"/>
      <c r="L10" s="26"/>
      <c r="M10" s="6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8" t="s">
        <v>23</v>
      </c>
      <c r="B11" s="9" t="s">
        <v>24</v>
      </c>
      <c r="C11" s="10" t="s">
        <v>25</v>
      </c>
      <c r="D11" s="6"/>
      <c r="E11" s="6"/>
      <c r="F11" s="6"/>
      <c r="G11" s="6"/>
      <c r="H11" s="6"/>
      <c r="I11" s="6"/>
      <c r="J11" s="6"/>
      <c r="K11" s="14"/>
      <c r="L11" s="26"/>
      <c r="M11" s="6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24" x14ac:dyDescent="0.2">
      <c r="A12" s="12" t="s">
        <v>26</v>
      </c>
      <c r="B12" s="13" t="s">
        <v>27</v>
      </c>
      <c r="C12" s="12" t="s">
        <v>12</v>
      </c>
      <c r="D12" s="6"/>
      <c r="E12" s="14"/>
      <c r="F12" s="6"/>
      <c r="G12" s="6"/>
      <c r="H12" s="6"/>
      <c r="I12" s="6"/>
      <c r="J12" s="6"/>
      <c r="K12" s="14"/>
      <c r="L12" s="26"/>
      <c r="M12" s="6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2">
      <c r="A13" s="12" t="s">
        <v>28</v>
      </c>
      <c r="B13" s="13" t="s">
        <v>29</v>
      </c>
      <c r="C13" s="12" t="s">
        <v>30</v>
      </c>
      <c r="D13" s="6"/>
      <c r="E13" s="14"/>
      <c r="F13" s="6"/>
      <c r="G13" s="6"/>
      <c r="H13" s="6"/>
      <c r="I13" s="6"/>
      <c r="J13" s="6"/>
      <c r="K13" s="14"/>
      <c r="L13" s="26"/>
      <c r="M13" s="6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2.75" customHeight="1" x14ac:dyDescent="0.2">
      <c r="A14" s="29" t="s">
        <v>31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6"/>
      <c r="M14" s="6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2">
      <c r="A15" s="12" t="s">
        <v>32</v>
      </c>
      <c r="B15" s="13" t="s">
        <v>33</v>
      </c>
      <c r="C15" s="12"/>
      <c r="D15" s="6"/>
      <c r="E15" s="12"/>
      <c r="F15" s="6"/>
      <c r="G15" s="6"/>
      <c r="H15" s="6"/>
      <c r="I15" s="6"/>
      <c r="J15" s="6"/>
      <c r="K15" s="14"/>
      <c r="L15" s="26"/>
      <c r="M15" s="6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2">
      <c r="A16" s="12" t="s">
        <v>34</v>
      </c>
      <c r="B16" s="13" t="s">
        <v>35</v>
      </c>
      <c r="C16" s="12" t="s">
        <v>30</v>
      </c>
      <c r="D16" s="6"/>
      <c r="E16" s="14"/>
      <c r="F16" s="6"/>
      <c r="G16" s="6"/>
      <c r="H16" s="6"/>
      <c r="I16" s="6"/>
      <c r="J16" s="6"/>
      <c r="K16" s="14"/>
      <c r="L16" s="26"/>
      <c r="M16" s="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2">
      <c r="A17" s="12" t="s">
        <v>36</v>
      </c>
      <c r="B17" s="13" t="s">
        <v>37</v>
      </c>
      <c r="C17" s="12" t="s">
        <v>30</v>
      </c>
      <c r="D17" s="6"/>
      <c r="E17" s="14"/>
      <c r="F17" s="6"/>
      <c r="G17" s="6"/>
      <c r="H17" s="6"/>
      <c r="I17" s="6"/>
      <c r="J17" s="6"/>
      <c r="K17" s="14"/>
      <c r="L17" s="26"/>
      <c r="M17" s="6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24" x14ac:dyDescent="0.2">
      <c r="A18" s="12" t="s">
        <v>38</v>
      </c>
      <c r="B18" s="13" t="s">
        <v>39</v>
      </c>
      <c r="C18" s="12" t="s">
        <v>30</v>
      </c>
      <c r="D18" s="6"/>
      <c r="E18" s="14"/>
      <c r="F18" s="6"/>
      <c r="G18" s="6"/>
      <c r="H18" s="6"/>
      <c r="I18" s="6"/>
      <c r="J18" s="6"/>
      <c r="K18" s="14"/>
      <c r="L18" s="26"/>
      <c r="M18" s="6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24" x14ac:dyDescent="0.2">
      <c r="A19" s="12" t="s">
        <v>40</v>
      </c>
      <c r="B19" s="13" t="s">
        <v>41</v>
      </c>
      <c r="C19" s="12" t="s">
        <v>25</v>
      </c>
      <c r="D19" s="6"/>
      <c r="E19" s="14"/>
      <c r="F19" s="6"/>
      <c r="G19" s="6"/>
      <c r="H19" s="6"/>
      <c r="I19" s="6"/>
      <c r="J19" s="6"/>
      <c r="K19" s="14"/>
      <c r="L19" s="26"/>
      <c r="M19" s="6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2">
      <c r="A20" s="12" t="s">
        <v>42</v>
      </c>
      <c r="B20" s="13" t="s">
        <v>43</v>
      </c>
      <c r="C20" s="12" t="s">
        <v>44</v>
      </c>
      <c r="D20" s="6"/>
      <c r="E20" s="14"/>
      <c r="F20" s="6"/>
      <c r="G20" s="6"/>
      <c r="H20" s="6"/>
      <c r="I20" s="6"/>
      <c r="J20" s="6"/>
      <c r="K20" s="14"/>
      <c r="L20" s="26"/>
      <c r="M20" s="6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4" x14ac:dyDescent="0.2">
      <c r="A21" s="12" t="s">
        <v>45</v>
      </c>
      <c r="B21" s="13" t="s">
        <v>46</v>
      </c>
      <c r="C21" s="10" t="s">
        <v>47</v>
      </c>
      <c r="D21" s="6"/>
      <c r="E21" s="14"/>
      <c r="F21" s="6"/>
      <c r="G21" s="6"/>
      <c r="H21" s="6"/>
      <c r="I21" s="6"/>
      <c r="J21" s="6"/>
      <c r="K21" s="14"/>
      <c r="L21" s="26"/>
      <c r="M21" s="6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12.75" customHeight="1" x14ac:dyDescent="0.2">
      <c r="A22" s="29" t="s">
        <v>48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6"/>
      <c r="M22" s="6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2">
      <c r="A23" s="8" t="s">
        <v>49</v>
      </c>
      <c r="B23" s="9" t="s">
        <v>50</v>
      </c>
      <c r="C23" s="9"/>
      <c r="D23" s="30">
        <f>M23*12*C$2</f>
        <v>167682</v>
      </c>
      <c r="E23" s="6">
        <v>2.63</v>
      </c>
      <c r="F23" s="6">
        <f>E23*1.065</f>
        <v>2.8009499999999998</v>
      </c>
      <c r="G23" s="6">
        <v>3.23</v>
      </c>
      <c r="H23" s="6">
        <f t="shared" ref="H23:H41" si="0">G23*1.0808</f>
        <v>3.4909840000000001</v>
      </c>
      <c r="I23" s="6">
        <f t="shared" ref="I23:I41" si="1">H23*1.036</f>
        <v>3.6166594240000003</v>
      </c>
      <c r="J23" s="6">
        <f t="shared" ref="J23:J41" si="2">I23*1.049</f>
        <v>3.793875735776</v>
      </c>
      <c r="K23" s="6">
        <f>J23*1.0913</f>
        <v>4.1402565904523483</v>
      </c>
      <c r="L23" s="6">
        <f>K23*1.1279</f>
        <v>4.6697954083712032</v>
      </c>
      <c r="M23" s="6">
        <f>ROUND(L23*1.0701,2)</f>
        <v>5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x14ac:dyDescent="0.2">
      <c r="A24" s="8" t="s">
        <v>51</v>
      </c>
      <c r="B24" s="9" t="s">
        <v>52</v>
      </c>
      <c r="C24" s="9"/>
      <c r="D24" s="6"/>
      <c r="E24" s="6"/>
      <c r="F24" s="6"/>
      <c r="G24" s="6"/>
      <c r="H24" s="6"/>
      <c r="I24" s="6"/>
      <c r="J24" s="6"/>
      <c r="K24" s="14"/>
      <c r="L24" s="26"/>
      <c r="M24" s="6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4" x14ac:dyDescent="0.2">
      <c r="A25" s="15" t="s">
        <v>53</v>
      </c>
      <c r="B25" s="9" t="s">
        <v>54</v>
      </c>
      <c r="C25" s="10" t="s">
        <v>55</v>
      </c>
      <c r="D25" s="6"/>
      <c r="E25" s="6"/>
      <c r="F25" s="6"/>
      <c r="G25" s="6"/>
      <c r="H25" s="6"/>
      <c r="I25" s="6"/>
      <c r="J25" s="6"/>
      <c r="K25" s="14"/>
      <c r="L25" s="26"/>
      <c r="M25" s="6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4" x14ac:dyDescent="0.2">
      <c r="A26" s="8" t="s">
        <v>56</v>
      </c>
      <c r="B26" s="9" t="s">
        <v>57</v>
      </c>
      <c r="C26" s="10" t="s">
        <v>58</v>
      </c>
      <c r="D26" s="6"/>
      <c r="E26" s="6"/>
      <c r="F26" s="6"/>
      <c r="G26" s="6"/>
      <c r="H26" s="6"/>
      <c r="I26" s="6"/>
      <c r="J26" s="6"/>
      <c r="K26" s="14"/>
      <c r="L26" s="26"/>
      <c r="M26" s="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ht="24" x14ac:dyDescent="0.2">
      <c r="A27" s="8" t="s">
        <v>59</v>
      </c>
      <c r="B27" s="9" t="s">
        <v>60</v>
      </c>
      <c r="C27" s="10" t="s">
        <v>61</v>
      </c>
      <c r="D27" s="6"/>
      <c r="E27" s="6"/>
      <c r="F27" s="6"/>
      <c r="G27" s="6"/>
      <c r="H27" s="6"/>
      <c r="I27" s="6"/>
      <c r="J27" s="6"/>
      <c r="K27" s="14"/>
      <c r="L27" s="26"/>
      <c r="M27" s="6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ht="36" x14ac:dyDescent="0.2">
      <c r="A28" s="8" t="s">
        <v>62</v>
      </c>
      <c r="B28" s="9" t="s">
        <v>63</v>
      </c>
      <c r="C28" s="10" t="s">
        <v>64</v>
      </c>
      <c r="D28" s="6"/>
      <c r="E28" s="6"/>
      <c r="F28" s="6"/>
      <c r="G28" s="6"/>
      <c r="H28" s="6"/>
      <c r="I28" s="6"/>
      <c r="J28" s="6"/>
      <c r="K28" s="14"/>
      <c r="L28" s="26"/>
      <c r="M28" s="6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t="24" x14ac:dyDescent="0.2">
      <c r="A29" s="8" t="s">
        <v>65</v>
      </c>
      <c r="B29" s="9" t="s">
        <v>66</v>
      </c>
      <c r="C29" s="10" t="s">
        <v>67</v>
      </c>
      <c r="D29" s="6"/>
      <c r="E29" s="6"/>
      <c r="F29" s="6"/>
      <c r="G29" s="6"/>
      <c r="H29" s="6"/>
      <c r="I29" s="6"/>
      <c r="J29" s="6"/>
      <c r="K29" s="14"/>
      <c r="L29" s="26"/>
      <c r="M29" s="6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2">
      <c r="A30" s="8" t="s">
        <v>68</v>
      </c>
      <c r="B30" s="9" t="s">
        <v>69</v>
      </c>
      <c r="C30" s="10" t="s">
        <v>70</v>
      </c>
      <c r="D30" s="6"/>
      <c r="E30" s="6"/>
      <c r="F30" s="6"/>
      <c r="G30" s="6"/>
      <c r="H30" s="6"/>
      <c r="I30" s="6"/>
      <c r="J30" s="6"/>
      <c r="K30" s="14"/>
      <c r="L30" s="26"/>
      <c r="M30" s="6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2">
      <c r="A31" s="8" t="s">
        <v>71</v>
      </c>
      <c r="B31" s="9" t="s">
        <v>72</v>
      </c>
      <c r="C31" s="10"/>
      <c r="D31" s="6"/>
      <c r="E31" s="6"/>
      <c r="F31" s="6"/>
      <c r="G31" s="6"/>
      <c r="H31" s="6"/>
      <c r="I31" s="6"/>
      <c r="J31" s="6"/>
      <c r="K31" s="14"/>
      <c r="L31" s="26"/>
      <c r="M31" s="6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2">
      <c r="A32" s="8" t="s">
        <v>73</v>
      </c>
      <c r="B32" s="9" t="s">
        <v>74</v>
      </c>
      <c r="C32" s="10" t="s">
        <v>75</v>
      </c>
      <c r="D32" s="6"/>
      <c r="E32" s="6"/>
      <c r="F32" s="6"/>
      <c r="G32" s="6"/>
      <c r="H32" s="6"/>
      <c r="I32" s="6"/>
      <c r="J32" s="6"/>
      <c r="K32" s="14"/>
      <c r="L32" s="26"/>
      <c r="M32" s="6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36" x14ac:dyDescent="0.2">
      <c r="A33" s="8" t="s">
        <v>76</v>
      </c>
      <c r="B33" s="9" t="s">
        <v>77</v>
      </c>
      <c r="C33" s="10" t="s">
        <v>78</v>
      </c>
      <c r="D33" s="6"/>
      <c r="E33" s="6"/>
      <c r="F33" s="6"/>
      <c r="G33" s="6"/>
      <c r="H33" s="6"/>
      <c r="I33" s="6"/>
      <c r="J33" s="6"/>
      <c r="K33" s="14"/>
      <c r="L33" s="26"/>
      <c r="M33" s="6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36" x14ac:dyDescent="0.2">
      <c r="A34" s="8" t="s">
        <v>79</v>
      </c>
      <c r="B34" s="9" t="s">
        <v>80</v>
      </c>
      <c r="C34" s="10" t="s">
        <v>81</v>
      </c>
      <c r="D34" s="6"/>
      <c r="E34" s="6"/>
      <c r="F34" s="6"/>
      <c r="G34" s="6"/>
      <c r="H34" s="6"/>
      <c r="I34" s="6"/>
      <c r="J34" s="6"/>
      <c r="K34" s="14"/>
      <c r="L34" s="26"/>
      <c r="M34" s="6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2">
      <c r="A35" s="8" t="s">
        <v>82</v>
      </c>
      <c r="B35" s="9" t="s">
        <v>69</v>
      </c>
      <c r="C35" s="10" t="s">
        <v>70</v>
      </c>
      <c r="D35" s="6"/>
      <c r="E35" s="6"/>
      <c r="F35" s="6"/>
      <c r="G35" s="6"/>
      <c r="H35" s="6"/>
      <c r="I35" s="6"/>
      <c r="J35" s="6"/>
      <c r="K35" s="14"/>
      <c r="L35" s="26"/>
      <c r="M35" s="6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2">
      <c r="A36" s="8" t="s">
        <v>83</v>
      </c>
      <c r="B36" s="9" t="s">
        <v>84</v>
      </c>
      <c r="C36" s="10" t="s">
        <v>75</v>
      </c>
      <c r="D36" s="6"/>
      <c r="E36" s="6"/>
      <c r="F36" s="6"/>
      <c r="G36" s="6"/>
      <c r="H36" s="6"/>
      <c r="I36" s="6"/>
      <c r="J36" s="6"/>
      <c r="K36" s="14"/>
      <c r="L36" s="26"/>
      <c r="M36" s="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2">
      <c r="A37" s="15" t="s">
        <v>85</v>
      </c>
      <c r="B37" s="9" t="s">
        <v>86</v>
      </c>
      <c r="C37" s="10" t="s">
        <v>75</v>
      </c>
      <c r="D37" s="6"/>
      <c r="E37" s="6"/>
      <c r="F37" s="6"/>
      <c r="G37" s="6"/>
      <c r="H37" s="6"/>
      <c r="I37" s="6"/>
      <c r="J37" s="6"/>
      <c r="K37" s="14"/>
      <c r="L37" s="26"/>
      <c r="M37" s="6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2">
      <c r="A38" s="15" t="s">
        <v>87</v>
      </c>
      <c r="B38" s="9" t="s">
        <v>88</v>
      </c>
      <c r="C38" s="10"/>
      <c r="D38" s="6"/>
      <c r="E38" s="6"/>
      <c r="F38" s="6"/>
      <c r="G38" s="6"/>
      <c r="H38" s="6"/>
      <c r="I38" s="6"/>
      <c r="J38" s="6"/>
      <c r="K38" s="14"/>
      <c r="L38" s="26"/>
      <c r="M38" s="6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24" x14ac:dyDescent="0.2">
      <c r="A39" s="8" t="s">
        <v>89</v>
      </c>
      <c r="B39" s="9" t="s">
        <v>90</v>
      </c>
      <c r="C39" s="10" t="s">
        <v>91</v>
      </c>
      <c r="D39" s="6"/>
      <c r="E39" s="6"/>
      <c r="F39" s="6"/>
      <c r="G39" s="6"/>
      <c r="H39" s="6"/>
      <c r="I39" s="6"/>
      <c r="J39" s="6"/>
      <c r="K39" s="14"/>
      <c r="L39" s="26"/>
      <c r="M39" s="6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24" x14ac:dyDescent="0.2">
      <c r="A40" s="8" t="s">
        <v>92</v>
      </c>
      <c r="B40" s="9" t="s">
        <v>93</v>
      </c>
      <c r="C40" s="10" t="s">
        <v>94</v>
      </c>
      <c r="D40" s="30">
        <f>M40*12*C$2</f>
        <v>6371.9160000000002</v>
      </c>
      <c r="E40" s="6">
        <v>0.11</v>
      </c>
      <c r="F40" s="6">
        <f>E40*1.065</f>
        <v>0.11714999999999999</v>
      </c>
      <c r="G40" s="6">
        <f t="shared" ref="G40" si="3">F40*1.042</f>
        <v>0.12207029999999999</v>
      </c>
      <c r="H40" s="6">
        <f t="shared" si="0"/>
        <v>0.13193358023999999</v>
      </c>
      <c r="I40" s="6">
        <f t="shared" si="1"/>
        <v>0.13668318912864</v>
      </c>
      <c r="J40" s="6">
        <f t="shared" si="2"/>
        <v>0.14338066539594335</v>
      </c>
      <c r="K40" s="6">
        <f>J40*1.0913</f>
        <v>0.15647132014659296</v>
      </c>
      <c r="L40" s="6">
        <f>K40*1.1279</f>
        <v>0.17648400199334219</v>
      </c>
      <c r="M40" s="6">
        <f>ROUND(L40*1.0701,2)</f>
        <v>0.19</v>
      </c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36" x14ac:dyDescent="0.2">
      <c r="A41" s="16" t="s">
        <v>95</v>
      </c>
      <c r="B41" s="17" t="s">
        <v>96</v>
      </c>
      <c r="C41" s="16"/>
      <c r="D41" s="30">
        <f>M41*12*C$2</f>
        <v>75792.263999999981</v>
      </c>
      <c r="E41" s="18">
        <v>1.32</v>
      </c>
      <c r="F41" s="6">
        <f>E41*1.065</f>
        <v>1.4057999999999999</v>
      </c>
      <c r="G41" s="6">
        <v>1.46</v>
      </c>
      <c r="H41" s="6">
        <f t="shared" si="0"/>
        <v>1.577968</v>
      </c>
      <c r="I41" s="6">
        <f t="shared" si="1"/>
        <v>1.6347748480000002</v>
      </c>
      <c r="J41" s="6">
        <f t="shared" si="2"/>
        <v>1.7148788155520001</v>
      </c>
      <c r="K41" s="6">
        <f>J41*1.0913</f>
        <v>1.8714472514118976</v>
      </c>
      <c r="L41" s="6">
        <f>K41*1.1279</f>
        <v>2.110805354867479</v>
      </c>
      <c r="M41" s="6">
        <f>ROUND(L41*1.0701,2)</f>
        <v>2.2599999999999998</v>
      </c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24" x14ac:dyDescent="0.2">
      <c r="A42" s="16" t="s">
        <v>97</v>
      </c>
      <c r="B42" s="17" t="s">
        <v>98</v>
      </c>
      <c r="C42" s="16"/>
      <c r="D42" s="6"/>
      <c r="E42" s="16"/>
      <c r="F42" s="6"/>
      <c r="G42" s="6"/>
      <c r="H42" s="6"/>
      <c r="I42" s="6"/>
      <c r="J42" s="6"/>
      <c r="K42" s="14"/>
      <c r="L42" s="26"/>
      <c r="M42" s="6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x14ac:dyDescent="0.2">
      <c r="A43" s="19" t="s">
        <v>99</v>
      </c>
      <c r="B43" s="20" t="s">
        <v>100</v>
      </c>
      <c r="C43" s="19" t="s">
        <v>101</v>
      </c>
      <c r="D43" s="6"/>
      <c r="E43" s="9"/>
      <c r="F43" s="6"/>
      <c r="G43" s="6"/>
      <c r="H43" s="6"/>
      <c r="I43" s="6"/>
      <c r="J43" s="6"/>
      <c r="K43" s="14"/>
      <c r="L43" s="26"/>
      <c r="M43" s="6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24" x14ac:dyDescent="0.2">
      <c r="A44" s="19" t="s">
        <v>102</v>
      </c>
      <c r="B44" s="20" t="s">
        <v>103</v>
      </c>
      <c r="C44" s="19" t="s">
        <v>20</v>
      </c>
      <c r="D44" s="6"/>
      <c r="E44" s="9"/>
      <c r="F44" s="6"/>
      <c r="G44" s="6"/>
      <c r="H44" s="6"/>
      <c r="I44" s="6"/>
      <c r="J44" s="6"/>
      <c r="K44" s="14"/>
      <c r="L44" s="26"/>
      <c r="M44" s="6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12.75" customHeight="1" x14ac:dyDescent="0.2">
      <c r="A45" s="16" t="s">
        <v>104</v>
      </c>
      <c r="B45" s="17" t="s">
        <v>105</v>
      </c>
      <c r="C45" s="16"/>
      <c r="D45" s="6"/>
      <c r="E45" s="16"/>
      <c r="F45" s="6"/>
      <c r="G45" s="6"/>
      <c r="H45" s="6"/>
      <c r="I45" s="6"/>
      <c r="J45" s="6"/>
      <c r="K45" s="14"/>
      <c r="L45" s="26"/>
      <c r="M45" s="6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24" x14ac:dyDescent="0.2">
      <c r="A46" s="16" t="s">
        <v>106</v>
      </c>
      <c r="B46" s="20" t="s">
        <v>107</v>
      </c>
      <c r="C46" s="19" t="s">
        <v>47</v>
      </c>
      <c r="D46" s="6"/>
      <c r="E46" s="16"/>
      <c r="F46" s="6"/>
      <c r="G46" s="6"/>
      <c r="H46" s="6"/>
      <c r="I46" s="6"/>
      <c r="J46" s="6"/>
      <c r="K46" s="14"/>
      <c r="L46" s="26"/>
      <c r="M46" s="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t="24" x14ac:dyDescent="0.2">
      <c r="A47" s="19" t="s">
        <v>108</v>
      </c>
      <c r="B47" s="20" t="s">
        <v>109</v>
      </c>
      <c r="C47" s="19" t="s">
        <v>15</v>
      </c>
      <c r="D47" s="6"/>
      <c r="E47" s="9"/>
      <c r="F47" s="6"/>
      <c r="G47" s="6"/>
      <c r="H47" s="6"/>
      <c r="I47" s="6"/>
      <c r="J47" s="6"/>
      <c r="K47" s="14"/>
      <c r="L47" s="26"/>
      <c r="M47" s="6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24" x14ac:dyDescent="0.2">
      <c r="A48" s="19" t="s">
        <v>110</v>
      </c>
      <c r="B48" s="20" t="s">
        <v>111</v>
      </c>
      <c r="C48" s="19" t="s">
        <v>47</v>
      </c>
      <c r="D48" s="6"/>
      <c r="E48" s="9"/>
      <c r="F48" s="6"/>
      <c r="G48" s="6"/>
      <c r="H48" s="6"/>
      <c r="I48" s="6"/>
      <c r="J48" s="6"/>
      <c r="K48" s="14"/>
      <c r="L48" s="26"/>
      <c r="M48" s="6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4" x14ac:dyDescent="0.2">
      <c r="A49" s="19" t="s">
        <v>112</v>
      </c>
      <c r="B49" s="20" t="s">
        <v>113</v>
      </c>
      <c r="C49" s="19" t="s">
        <v>47</v>
      </c>
      <c r="D49" s="6"/>
      <c r="E49" s="9"/>
      <c r="F49" s="6"/>
      <c r="G49" s="6"/>
      <c r="H49" s="6"/>
      <c r="I49" s="6"/>
      <c r="J49" s="6"/>
      <c r="K49" s="14"/>
      <c r="L49" s="26"/>
      <c r="M49" s="6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t="24" x14ac:dyDescent="0.2">
      <c r="A50" s="19" t="s">
        <v>114</v>
      </c>
      <c r="B50" s="20" t="s">
        <v>115</v>
      </c>
      <c r="C50" s="19" t="s">
        <v>47</v>
      </c>
      <c r="D50" s="6"/>
      <c r="E50" s="9"/>
      <c r="F50" s="6"/>
      <c r="G50" s="6"/>
      <c r="H50" s="6"/>
      <c r="I50" s="6"/>
      <c r="J50" s="6"/>
      <c r="K50" s="14"/>
      <c r="L50" s="26"/>
      <c r="M50" s="6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24" x14ac:dyDescent="0.2">
      <c r="A51" s="19" t="s">
        <v>116</v>
      </c>
      <c r="B51" s="20" t="s">
        <v>117</v>
      </c>
      <c r="C51" s="19" t="s">
        <v>47</v>
      </c>
      <c r="D51" s="6"/>
      <c r="E51" s="9"/>
      <c r="F51" s="6"/>
      <c r="G51" s="6"/>
      <c r="H51" s="6"/>
      <c r="I51" s="6"/>
      <c r="J51" s="6"/>
      <c r="K51" s="14"/>
      <c r="L51" s="26"/>
      <c r="M51" s="6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7.75" customHeight="1" x14ac:dyDescent="0.2">
      <c r="A52" s="16" t="s">
        <v>118</v>
      </c>
      <c r="B52" s="17" t="s">
        <v>119</v>
      </c>
      <c r="C52" s="16"/>
      <c r="D52" s="6"/>
      <c r="E52" s="16"/>
      <c r="F52" s="6"/>
      <c r="G52" s="6"/>
      <c r="H52" s="6"/>
      <c r="I52" s="6"/>
      <c r="J52" s="6"/>
      <c r="K52" s="14"/>
      <c r="L52" s="26"/>
      <c r="M52" s="6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x14ac:dyDescent="0.2">
      <c r="A53" s="19" t="s">
        <v>120</v>
      </c>
      <c r="B53" s="20" t="s">
        <v>121</v>
      </c>
      <c r="C53" s="19" t="s">
        <v>122</v>
      </c>
      <c r="D53" s="6"/>
      <c r="E53" s="9"/>
      <c r="F53" s="6"/>
      <c r="G53" s="6"/>
      <c r="H53" s="6"/>
      <c r="I53" s="6"/>
      <c r="J53" s="6"/>
      <c r="K53" s="14"/>
      <c r="L53" s="26"/>
      <c r="M53" s="6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24" x14ac:dyDescent="0.2">
      <c r="A54" s="19" t="s">
        <v>123</v>
      </c>
      <c r="B54" s="20" t="s">
        <v>124</v>
      </c>
      <c r="C54" s="19" t="s">
        <v>122</v>
      </c>
      <c r="D54" s="6"/>
      <c r="E54" s="9"/>
      <c r="F54" s="6"/>
      <c r="G54" s="6"/>
      <c r="H54" s="6"/>
      <c r="I54" s="6"/>
      <c r="J54" s="6"/>
      <c r="K54" s="14"/>
      <c r="L54" s="26"/>
      <c r="M54" s="6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4" x14ac:dyDescent="0.2">
      <c r="A55" s="19" t="s">
        <v>125</v>
      </c>
      <c r="B55" s="20" t="s">
        <v>126</v>
      </c>
      <c r="C55" s="19" t="s">
        <v>47</v>
      </c>
      <c r="D55" s="6"/>
      <c r="E55" s="9"/>
      <c r="F55" s="6"/>
      <c r="G55" s="6"/>
      <c r="H55" s="6"/>
      <c r="I55" s="6"/>
      <c r="J55" s="6"/>
      <c r="K55" s="14"/>
      <c r="L55" s="26"/>
      <c r="M55" s="6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36" x14ac:dyDescent="0.2">
      <c r="A56" s="19" t="s">
        <v>127</v>
      </c>
      <c r="B56" s="20" t="s">
        <v>128</v>
      </c>
      <c r="C56" s="19" t="s">
        <v>47</v>
      </c>
      <c r="D56" s="6"/>
      <c r="E56" s="9"/>
      <c r="F56" s="6"/>
      <c r="G56" s="6"/>
      <c r="H56" s="6"/>
      <c r="I56" s="6"/>
      <c r="J56" s="6"/>
      <c r="K56" s="14"/>
      <c r="L56" s="26"/>
      <c r="M56" s="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24" x14ac:dyDescent="0.2">
      <c r="A57" s="19" t="s">
        <v>129</v>
      </c>
      <c r="B57" s="20" t="s">
        <v>130</v>
      </c>
      <c r="C57" s="19" t="s">
        <v>47</v>
      </c>
      <c r="D57" s="6"/>
      <c r="E57" s="9"/>
      <c r="F57" s="6"/>
      <c r="G57" s="6"/>
      <c r="H57" s="6"/>
      <c r="I57" s="6"/>
      <c r="J57" s="6"/>
      <c r="K57" s="14"/>
      <c r="L57" s="26"/>
      <c r="M57" s="6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24" x14ac:dyDescent="0.2">
      <c r="A58" s="19" t="s">
        <v>131</v>
      </c>
      <c r="B58" s="20" t="s">
        <v>132</v>
      </c>
      <c r="C58" s="19" t="s">
        <v>47</v>
      </c>
      <c r="D58" s="6"/>
      <c r="E58" s="9"/>
      <c r="F58" s="6"/>
      <c r="G58" s="6"/>
      <c r="H58" s="6"/>
      <c r="I58" s="6"/>
      <c r="J58" s="6"/>
      <c r="K58" s="14"/>
      <c r="L58" s="26"/>
      <c r="M58" s="6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x14ac:dyDescent="0.2">
      <c r="A59" s="19" t="s">
        <v>133</v>
      </c>
      <c r="B59" s="20" t="s">
        <v>134</v>
      </c>
      <c r="C59" s="19" t="s">
        <v>15</v>
      </c>
      <c r="D59" s="6"/>
      <c r="E59" s="9"/>
      <c r="F59" s="6"/>
      <c r="G59" s="6"/>
      <c r="H59" s="6"/>
      <c r="I59" s="6"/>
      <c r="J59" s="6"/>
      <c r="K59" s="14"/>
      <c r="L59" s="26"/>
      <c r="M59" s="6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x14ac:dyDescent="0.2">
      <c r="A60" s="19" t="s">
        <v>135</v>
      </c>
      <c r="B60" s="20" t="s">
        <v>136</v>
      </c>
      <c r="C60" s="19" t="s">
        <v>122</v>
      </c>
      <c r="D60" s="6"/>
      <c r="E60" s="9"/>
      <c r="F60" s="6"/>
      <c r="G60" s="6"/>
      <c r="H60" s="6"/>
      <c r="I60" s="6"/>
      <c r="J60" s="6"/>
      <c r="K60" s="14"/>
      <c r="L60" s="26"/>
      <c r="M60" s="6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x14ac:dyDescent="0.2">
      <c r="A61" s="19" t="s">
        <v>137</v>
      </c>
      <c r="B61" s="20" t="s">
        <v>138</v>
      </c>
      <c r="C61" s="19" t="s">
        <v>15</v>
      </c>
      <c r="D61" s="6"/>
      <c r="E61" s="9"/>
      <c r="F61" s="6"/>
      <c r="G61" s="6"/>
      <c r="H61" s="6"/>
      <c r="I61" s="6"/>
      <c r="J61" s="6"/>
      <c r="K61" s="14"/>
      <c r="L61" s="26"/>
      <c r="M61" s="6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t="12.75" customHeight="1" x14ac:dyDescent="0.2">
      <c r="A62" s="16" t="s">
        <v>139</v>
      </c>
      <c r="B62" s="17" t="s">
        <v>140</v>
      </c>
      <c r="C62" s="16"/>
      <c r="D62" s="6"/>
      <c r="E62" s="16"/>
      <c r="F62" s="6"/>
      <c r="G62" s="6"/>
      <c r="H62" s="6"/>
      <c r="I62" s="6"/>
      <c r="J62" s="6"/>
      <c r="K62" s="14"/>
      <c r="L62" s="26"/>
      <c r="M62" s="6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t="24" x14ac:dyDescent="0.2">
      <c r="A63" s="19" t="s">
        <v>141</v>
      </c>
      <c r="B63" s="20" t="s">
        <v>142</v>
      </c>
      <c r="C63" s="19" t="s">
        <v>47</v>
      </c>
      <c r="D63" s="6"/>
      <c r="E63" s="19"/>
      <c r="F63" s="6"/>
      <c r="G63" s="6"/>
      <c r="H63" s="6"/>
      <c r="I63" s="6"/>
      <c r="J63" s="6"/>
      <c r="K63" s="14"/>
      <c r="L63" s="26"/>
      <c r="M63" s="6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x14ac:dyDescent="0.2">
      <c r="A64" s="19" t="s">
        <v>143</v>
      </c>
      <c r="B64" s="20" t="s">
        <v>144</v>
      </c>
      <c r="C64" s="19" t="s">
        <v>122</v>
      </c>
      <c r="D64" s="6"/>
      <c r="E64" s="19"/>
      <c r="F64" s="6"/>
      <c r="G64" s="6"/>
      <c r="H64" s="6"/>
      <c r="I64" s="6"/>
      <c r="J64" s="6"/>
      <c r="K64" s="14"/>
      <c r="L64" s="26"/>
      <c r="M64" s="6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24" x14ac:dyDescent="0.2">
      <c r="A65" s="19" t="s">
        <v>145</v>
      </c>
      <c r="B65" s="20" t="s">
        <v>146</v>
      </c>
      <c r="C65" s="19" t="s">
        <v>47</v>
      </c>
      <c r="D65" s="6"/>
      <c r="E65" s="19"/>
      <c r="F65" s="6"/>
      <c r="G65" s="6"/>
      <c r="H65" s="6"/>
      <c r="I65" s="6"/>
      <c r="J65" s="6"/>
      <c r="K65" s="14"/>
      <c r="L65" s="26"/>
      <c r="M65" s="6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x14ac:dyDescent="0.2">
      <c r="A66" s="19" t="s">
        <v>147</v>
      </c>
      <c r="B66" s="20" t="s">
        <v>148</v>
      </c>
      <c r="C66" s="19" t="s">
        <v>122</v>
      </c>
      <c r="D66" s="6"/>
      <c r="E66" s="19"/>
      <c r="F66" s="6"/>
      <c r="G66" s="6"/>
      <c r="H66" s="6"/>
      <c r="I66" s="6"/>
      <c r="J66" s="6"/>
      <c r="K66" s="14"/>
      <c r="L66" s="26"/>
      <c r="M66" s="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x14ac:dyDescent="0.2">
      <c r="A67" s="19" t="s">
        <v>149</v>
      </c>
      <c r="B67" s="20" t="s">
        <v>150</v>
      </c>
      <c r="C67" s="19" t="s">
        <v>94</v>
      </c>
      <c r="D67" s="6"/>
      <c r="E67" s="19"/>
      <c r="F67" s="6"/>
      <c r="G67" s="6"/>
      <c r="H67" s="6"/>
      <c r="I67" s="6"/>
      <c r="J67" s="6"/>
      <c r="K67" s="14"/>
      <c r="L67" s="26"/>
      <c r="M67" s="6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4" x14ac:dyDescent="0.2">
      <c r="A68" s="19" t="s">
        <v>151</v>
      </c>
      <c r="B68" s="20" t="s">
        <v>152</v>
      </c>
      <c r="C68" s="19" t="s">
        <v>47</v>
      </c>
      <c r="D68" s="6"/>
      <c r="E68" s="19"/>
      <c r="F68" s="6"/>
      <c r="G68" s="6"/>
      <c r="H68" s="6"/>
      <c r="I68" s="6"/>
      <c r="J68" s="6"/>
      <c r="K68" s="14"/>
      <c r="L68" s="26"/>
      <c r="M68" s="6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24" x14ac:dyDescent="0.2">
      <c r="A69" s="19" t="s">
        <v>153</v>
      </c>
      <c r="B69" s="20" t="s">
        <v>154</v>
      </c>
      <c r="C69" s="19" t="s">
        <v>122</v>
      </c>
      <c r="D69" s="6"/>
      <c r="E69" s="19"/>
      <c r="F69" s="6"/>
      <c r="G69" s="6"/>
      <c r="H69" s="6"/>
      <c r="I69" s="6"/>
      <c r="J69" s="6"/>
      <c r="K69" s="14"/>
      <c r="L69" s="26"/>
      <c r="M69" s="6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12.75" customHeight="1" x14ac:dyDescent="0.2">
      <c r="A70" s="29" t="s">
        <v>155</v>
      </c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6"/>
      <c r="M70" s="6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36" x14ac:dyDescent="0.2">
      <c r="A71" s="16" t="s">
        <v>156</v>
      </c>
      <c r="B71" s="17" t="s">
        <v>157</v>
      </c>
      <c r="C71" s="16"/>
      <c r="D71" s="30">
        <f>M71*12*C$2</f>
        <v>141523.60799999998</v>
      </c>
      <c r="E71" s="18">
        <v>2.46</v>
      </c>
      <c r="F71" s="6">
        <f>E71*1.065</f>
        <v>2.6198999999999999</v>
      </c>
      <c r="G71" s="6">
        <v>2.73</v>
      </c>
      <c r="H71" s="6">
        <f t="shared" ref="H71:H106" si="4">G71*1.0808</f>
        <v>2.9505840000000001</v>
      </c>
      <c r="I71" s="6">
        <f t="shared" ref="I71:I109" si="5">H71*1.036</f>
        <v>3.056805024</v>
      </c>
      <c r="J71" s="6">
        <f t="shared" ref="J71:J108" si="6">I71*1.049</f>
        <v>3.2065884701759999</v>
      </c>
      <c r="K71" s="6">
        <f>J71*1.0913</f>
        <v>3.4993499975030686</v>
      </c>
      <c r="L71" s="6">
        <f>K71*1.1279</f>
        <v>3.946916862183711</v>
      </c>
      <c r="M71" s="6">
        <f>ROUND(L71*1.0701,2)</f>
        <v>4.22</v>
      </c>
      <c r="N71" s="32"/>
      <c r="O71" s="32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2.75" customHeight="1" x14ac:dyDescent="0.2">
      <c r="A72" s="16" t="s">
        <v>158</v>
      </c>
      <c r="B72" s="17" t="s">
        <v>159</v>
      </c>
      <c r="C72" s="16"/>
      <c r="D72" s="6"/>
      <c r="E72" s="16"/>
      <c r="F72" s="6"/>
      <c r="G72" s="6"/>
      <c r="H72" s="6"/>
      <c r="I72" s="6"/>
      <c r="J72" s="6"/>
      <c r="K72" s="6"/>
      <c r="L72" s="26"/>
      <c r="M72" s="6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x14ac:dyDescent="0.2">
      <c r="A73" s="19" t="s">
        <v>160</v>
      </c>
      <c r="B73" s="21" t="s">
        <v>161</v>
      </c>
      <c r="C73" s="19" t="s">
        <v>122</v>
      </c>
      <c r="D73" s="30">
        <f>M73*12*C$2</f>
        <v>9054.8279999999995</v>
      </c>
      <c r="E73" s="22">
        <v>0.155</v>
      </c>
      <c r="F73" s="6">
        <f>E73*1.065</f>
        <v>0.165075</v>
      </c>
      <c r="G73" s="6">
        <v>0.17200815</v>
      </c>
      <c r="H73" s="6">
        <f t="shared" si="4"/>
        <v>0.18590640851999998</v>
      </c>
      <c r="I73" s="6">
        <f t="shared" si="5"/>
        <v>0.19259903922671998</v>
      </c>
      <c r="J73" s="6">
        <f t="shared" si="6"/>
        <v>0.20203639214882924</v>
      </c>
      <c r="K73" s="6">
        <f>J73*1.0913</f>
        <v>0.22048231475201732</v>
      </c>
      <c r="L73" s="6">
        <f>K73*1.1279</f>
        <v>0.24868200280880032</v>
      </c>
      <c r="M73" s="6">
        <f>ROUND(L73*1.0701,2)</f>
        <v>0.27</v>
      </c>
      <c r="N73"/>
      <c r="O73" s="32"/>
      <c r="P73" s="32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x14ac:dyDescent="0.2">
      <c r="A74" s="19" t="s">
        <v>162</v>
      </c>
      <c r="B74" s="21" t="s">
        <v>163</v>
      </c>
      <c r="C74" s="19" t="s">
        <v>122</v>
      </c>
      <c r="D74" s="30">
        <f t="shared" ref="D74:D104" si="7">M74*12*C$2</f>
        <v>8384.0999999999985</v>
      </c>
      <c r="E74" s="22">
        <v>0.14399999999999999</v>
      </c>
      <c r="F74" s="6">
        <f>E74*1.065</f>
        <v>0.15335999999999997</v>
      </c>
      <c r="G74" s="6">
        <v>0.15980111999999996</v>
      </c>
      <c r="H74" s="6">
        <f t="shared" si="4"/>
        <v>0.17271305049599997</v>
      </c>
      <c r="I74" s="6">
        <f t="shared" si="5"/>
        <v>0.17893072031385598</v>
      </c>
      <c r="J74" s="6">
        <f t="shared" si="6"/>
        <v>0.18769832560923491</v>
      </c>
      <c r="K74" s="6">
        <f t="shared" ref="K74:K83" si="8">J74*1.0913</f>
        <v>0.20483518273735804</v>
      </c>
      <c r="L74" s="6">
        <f>K74*1.1279</f>
        <v>0.23103360260946612</v>
      </c>
      <c r="M74" s="6">
        <f>ROUND(L74*1.0701,2)</f>
        <v>0.25</v>
      </c>
      <c r="N74"/>
      <c r="O74" s="32"/>
      <c r="P74" s="32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t="24" x14ac:dyDescent="0.2">
      <c r="A75" s="19" t="s">
        <v>164</v>
      </c>
      <c r="B75" s="21" t="s">
        <v>165</v>
      </c>
      <c r="C75" s="19" t="s">
        <v>122</v>
      </c>
      <c r="D75" s="30">
        <f t="shared" si="7"/>
        <v>3353.6400000000003</v>
      </c>
      <c r="E75" s="22">
        <v>5.6000000000000001E-2</v>
      </c>
      <c r="F75" s="6">
        <f>E75*1.065</f>
        <v>5.9639999999999999E-2</v>
      </c>
      <c r="G75" s="6">
        <v>6.214488E-2</v>
      </c>
      <c r="H75" s="6">
        <f t="shared" si="4"/>
        <v>6.7166186303999995E-2</v>
      </c>
      <c r="I75" s="6">
        <f t="shared" si="5"/>
        <v>6.9584169010943997E-2</v>
      </c>
      <c r="J75" s="6">
        <f t="shared" si="6"/>
        <v>7.299379329248025E-2</v>
      </c>
      <c r="K75" s="6">
        <f t="shared" si="8"/>
        <v>7.9658126620083688E-2</v>
      </c>
      <c r="L75" s="6">
        <f>K75*1.1279</f>
        <v>8.9846401014792382E-2</v>
      </c>
      <c r="M75" s="6">
        <f>ROUND(L75*1.0701,2)</f>
        <v>0.1</v>
      </c>
      <c r="N75"/>
      <c r="O75" s="32"/>
      <c r="P75" s="32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t="36" x14ac:dyDescent="0.2">
      <c r="A76" s="19" t="s">
        <v>166</v>
      </c>
      <c r="B76" s="21" t="s">
        <v>167</v>
      </c>
      <c r="C76" s="19" t="s">
        <v>122</v>
      </c>
      <c r="D76" s="30">
        <f t="shared" si="7"/>
        <v>2012.1839999999997</v>
      </c>
      <c r="E76" s="22">
        <v>3.5000000000000003E-2</v>
      </c>
      <c r="F76" s="6">
        <f>E76*1.065</f>
        <v>3.7275000000000003E-2</v>
      </c>
      <c r="G76" s="6">
        <v>3.8840550000000001E-2</v>
      </c>
      <c r="H76" s="6">
        <f t="shared" si="4"/>
        <v>4.1978866439999998E-2</v>
      </c>
      <c r="I76" s="6">
        <f t="shared" si="5"/>
        <v>4.3490105631839998E-2</v>
      </c>
      <c r="J76" s="6">
        <f t="shared" si="6"/>
        <v>4.5621120807800154E-2</v>
      </c>
      <c r="K76" s="6">
        <f t="shared" si="8"/>
        <v>4.9786329137552307E-2</v>
      </c>
      <c r="L76" s="6">
        <f>K76*1.1279</f>
        <v>5.6154000634245242E-2</v>
      </c>
      <c r="M76" s="6">
        <f>ROUND(L76*1.0701,2)</f>
        <v>0.06</v>
      </c>
      <c r="N76"/>
      <c r="O76" s="32"/>
      <c r="P76" s="32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4" x14ac:dyDescent="0.2">
      <c r="A77" s="19" t="s">
        <v>168</v>
      </c>
      <c r="B77" s="21" t="s">
        <v>169</v>
      </c>
      <c r="C77" s="19" t="s">
        <v>122</v>
      </c>
      <c r="D77" s="30">
        <f t="shared" si="7"/>
        <v>3018.2759999999998</v>
      </c>
      <c r="E77" s="22">
        <v>4.7E-2</v>
      </c>
      <c r="F77" s="6">
        <f>E77*1.065</f>
        <v>5.0054999999999995E-2</v>
      </c>
      <c r="G77" s="6">
        <v>5.2157309999999998E-2</v>
      </c>
      <c r="H77" s="6">
        <f t="shared" si="4"/>
        <v>5.6371620647999998E-2</v>
      </c>
      <c r="I77" s="6">
        <f t="shared" si="5"/>
        <v>5.8400998991328001E-2</v>
      </c>
      <c r="J77" s="6">
        <f t="shared" si="6"/>
        <v>6.1262647941903073E-2</v>
      </c>
      <c r="K77" s="6">
        <f t="shared" si="8"/>
        <v>6.6855927698998813E-2</v>
      </c>
      <c r="L77" s="6">
        <f>ROUND(K77*1.1279,2)</f>
        <v>0.08</v>
      </c>
      <c r="M77" s="6">
        <f>ROUND(L77*1.0701,2)</f>
        <v>0.09</v>
      </c>
      <c r="N77"/>
      <c r="O77" s="32"/>
      <c r="P77" s="32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12.75" customHeight="1" x14ac:dyDescent="0.2">
      <c r="A78" s="16" t="s">
        <v>170</v>
      </c>
      <c r="B78" s="17" t="s">
        <v>171</v>
      </c>
      <c r="C78" s="16"/>
      <c r="D78" s="6"/>
      <c r="E78" s="16"/>
      <c r="F78" s="6"/>
      <c r="G78" s="6"/>
      <c r="H78" s="6"/>
      <c r="I78" s="6"/>
      <c r="J78" s="6"/>
      <c r="K78" s="6"/>
      <c r="L78" s="26"/>
      <c r="M78" s="6"/>
      <c r="N78"/>
      <c r="O78" s="32"/>
      <c r="P78" s="32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x14ac:dyDescent="0.2">
      <c r="A79" s="19" t="s">
        <v>172</v>
      </c>
      <c r="B79" s="13" t="s">
        <v>173</v>
      </c>
      <c r="C79" s="19" t="s">
        <v>122</v>
      </c>
      <c r="D79" s="30">
        <f t="shared" si="7"/>
        <v>8719.4639999999999</v>
      </c>
      <c r="E79" s="22">
        <v>0.15</v>
      </c>
      <c r="F79" s="6">
        <f>E79*1.065</f>
        <v>0.15974999999999998</v>
      </c>
      <c r="G79" s="6">
        <v>0.16645949999999998</v>
      </c>
      <c r="H79" s="6">
        <f t="shared" si="4"/>
        <v>0.17990942759999998</v>
      </c>
      <c r="I79" s="6">
        <f t="shared" si="5"/>
        <v>0.18638616699359997</v>
      </c>
      <c r="J79" s="6">
        <f t="shared" si="6"/>
        <v>0.19551908917628635</v>
      </c>
      <c r="K79" s="6">
        <f t="shared" si="8"/>
        <v>0.21336998201808127</v>
      </c>
      <c r="L79" s="6">
        <f>K79*1.1279</f>
        <v>0.24066000271819385</v>
      </c>
      <c r="M79" s="6">
        <f>ROUND(L79*1.0701,2)</f>
        <v>0.26</v>
      </c>
      <c r="N79"/>
      <c r="O79" s="32"/>
      <c r="P79" s="32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24" x14ac:dyDescent="0.2">
      <c r="A80" s="19" t="s">
        <v>174</v>
      </c>
      <c r="B80" s="13" t="s">
        <v>175</v>
      </c>
      <c r="C80" s="19" t="s">
        <v>176</v>
      </c>
      <c r="D80" s="30">
        <f t="shared" si="7"/>
        <v>6036.5519999999997</v>
      </c>
      <c r="E80" s="22">
        <v>0.106</v>
      </c>
      <c r="F80" s="6">
        <f>E80*1.065</f>
        <v>0.11288999999999999</v>
      </c>
      <c r="G80" s="6">
        <v>0.11763137999999999</v>
      </c>
      <c r="H80" s="6">
        <f t="shared" si="4"/>
        <v>0.12713599550399998</v>
      </c>
      <c r="I80" s="6">
        <f t="shared" si="5"/>
        <v>0.13171289134214398</v>
      </c>
      <c r="J80" s="6">
        <f t="shared" si="6"/>
        <v>0.13816682301790903</v>
      </c>
      <c r="K80" s="6">
        <f t="shared" si="8"/>
        <v>0.15078145395944412</v>
      </c>
      <c r="L80" s="6">
        <f>K80*1.1279</f>
        <v>0.17006640192085701</v>
      </c>
      <c r="M80" s="6">
        <f>ROUND(L80*1.0701,2)</f>
        <v>0.18</v>
      </c>
      <c r="N80"/>
      <c r="O80" s="32"/>
      <c r="P80" s="32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ht="36" x14ac:dyDescent="0.2">
      <c r="A81" s="19" t="s">
        <v>177</v>
      </c>
      <c r="B81" s="20" t="s">
        <v>178</v>
      </c>
      <c r="C81" s="19" t="s">
        <v>179</v>
      </c>
      <c r="D81" s="30">
        <f t="shared" si="7"/>
        <v>10396.283999999998</v>
      </c>
      <c r="E81" s="22">
        <v>0.18099999999999999</v>
      </c>
      <c r="F81" s="6">
        <f>E81*1.065</f>
        <v>0.19276499999999999</v>
      </c>
      <c r="G81" s="6">
        <v>0.20086113</v>
      </c>
      <c r="H81" s="6">
        <f t="shared" si="4"/>
        <v>0.21709070930399998</v>
      </c>
      <c r="I81" s="6">
        <f t="shared" si="5"/>
        <v>0.22490597483894398</v>
      </c>
      <c r="J81" s="6">
        <f t="shared" si="6"/>
        <v>0.23592636760605221</v>
      </c>
      <c r="K81" s="6">
        <f t="shared" si="8"/>
        <v>0.25746644496848475</v>
      </c>
      <c r="L81" s="6">
        <f>K81*1.1279</f>
        <v>0.29039640327995392</v>
      </c>
      <c r="M81" s="6">
        <f>ROUND(L81*1.0701,2)</f>
        <v>0.31</v>
      </c>
      <c r="N81"/>
      <c r="O81" s="32"/>
      <c r="P81" s="32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LV81"/>
      <c r="LW81"/>
      <c r="LX81"/>
      <c r="LY81"/>
      <c r="LZ81"/>
      <c r="MA81"/>
      <c r="MB81"/>
      <c r="MC81"/>
      <c r="MD81"/>
      <c r="ME81"/>
      <c r="MF81"/>
      <c r="MG81"/>
      <c r="MH81"/>
      <c r="MI81"/>
      <c r="MJ81"/>
      <c r="MK81"/>
      <c r="ML81"/>
      <c r="MM81"/>
      <c r="MN81"/>
      <c r="MO81"/>
      <c r="MP81"/>
      <c r="MQ81"/>
      <c r="MR81"/>
      <c r="MS81"/>
      <c r="MT81"/>
      <c r="MU81"/>
      <c r="MV81"/>
      <c r="MW81"/>
      <c r="MX81"/>
      <c r="MY81"/>
      <c r="MZ81"/>
      <c r="NA81"/>
      <c r="NB81"/>
      <c r="NC81"/>
      <c r="ND81"/>
      <c r="NE81"/>
      <c r="NF81"/>
      <c r="NG81"/>
      <c r="NH81"/>
      <c r="NI81"/>
      <c r="NJ81"/>
      <c r="NK81"/>
      <c r="NL81"/>
      <c r="NM81"/>
      <c r="NN81"/>
      <c r="NO81"/>
      <c r="NP81"/>
      <c r="NQ81"/>
      <c r="NR81"/>
      <c r="NS81"/>
      <c r="NT81"/>
      <c r="NU81"/>
      <c r="NV81"/>
      <c r="NW81"/>
      <c r="NX81"/>
      <c r="NY81"/>
      <c r="NZ81"/>
      <c r="OA81"/>
      <c r="OB81"/>
      <c r="OC81"/>
      <c r="OD81"/>
      <c r="OE81"/>
      <c r="OF81"/>
      <c r="OG81"/>
      <c r="OH81"/>
      <c r="OI81"/>
      <c r="OJ81"/>
      <c r="OK81"/>
      <c r="OL81"/>
      <c r="OM81"/>
      <c r="ON81"/>
      <c r="OO81"/>
      <c r="OP81"/>
      <c r="OQ81"/>
      <c r="OR81"/>
      <c r="OS81"/>
      <c r="OT81"/>
      <c r="OU81"/>
      <c r="OV81"/>
      <c r="OW81"/>
      <c r="OX81"/>
      <c r="OY81"/>
      <c r="OZ81"/>
      <c r="PA81"/>
      <c r="PB81"/>
      <c r="PC81"/>
      <c r="PD81"/>
      <c r="PE81"/>
      <c r="PF81"/>
      <c r="PG81"/>
      <c r="PH81"/>
      <c r="PI81"/>
      <c r="PJ81"/>
      <c r="PK81"/>
      <c r="PL81"/>
      <c r="PM81"/>
      <c r="PN81"/>
      <c r="PO81"/>
      <c r="PP81"/>
      <c r="PQ81"/>
      <c r="PR81"/>
      <c r="PS81"/>
      <c r="PT81"/>
      <c r="PU81"/>
      <c r="PV81"/>
      <c r="PW81"/>
      <c r="PX81"/>
      <c r="PY81"/>
      <c r="PZ81"/>
      <c r="QA81"/>
      <c r="QB81"/>
      <c r="QC81"/>
      <c r="QD81"/>
      <c r="QE81"/>
      <c r="QF81"/>
      <c r="QG81"/>
      <c r="QH81"/>
      <c r="QI81"/>
      <c r="QJ81"/>
      <c r="QK81"/>
      <c r="QL81"/>
      <c r="QM81"/>
      <c r="QN81"/>
      <c r="QO81"/>
      <c r="QP81"/>
      <c r="QQ81"/>
      <c r="QR81"/>
      <c r="QS81"/>
      <c r="QT81"/>
      <c r="QU81"/>
      <c r="QV81"/>
      <c r="QW81"/>
      <c r="QX81"/>
      <c r="QY81"/>
      <c r="QZ81"/>
      <c r="RA81"/>
      <c r="RB81"/>
      <c r="RC81"/>
      <c r="RD81"/>
      <c r="RE81"/>
      <c r="RF81"/>
      <c r="RG81"/>
      <c r="RH81"/>
      <c r="RI81"/>
      <c r="RJ81"/>
      <c r="RK81"/>
      <c r="RL81"/>
      <c r="RM81"/>
      <c r="RN81"/>
      <c r="RO81"/>
      <c r="RP81"/>
      <c r="RQ81"/>
      <c r="RR81"/>
      <c r="RS81"/>
      <c r="RT81"/>
      <c r="RU81"/>
      <c r="RV81"/>
      <c r="RW81"/>
      <c r="RX81"/>
      <c r="RY81"/>
      <c r="RZ81"/>
      <c r="SA81"/>
      <c r="SB81"/>
      <c r="SC81"/>
      <c r="SD81"/>
      <c r="SE81"/>
      <c r="SF81"/>
      <c r="SG81"/>
      <c r="SH81"/>
      <c r="SI81"/>
      <c r="SJ81"/>
      <c r="SK81"/>
      <c r="SL81"/>
      <c r="SM81"/>
      <c r="SN81"/>
      <c r="SO81"/>
      <c r="SP81"/>
      <c r="SQ81"/>
      <c r="SR81"/>
      <c r="SS81"/>
      <c r="ST81"/>
      <c r="SU81"/>
      <c r="SV81"/>
      <c r="SW81"/>
      <c r="SX81"/>
      <c r="SY81"/>
      <c r="SZ81"/>
      <c r="TA81"/>
      <c r="TB81"/>
      <c r="TC81"/>
      <c r="TD81"/>
      <c r="TE81"/>
      <c r="TF81"/>
      <c r="TG81"/>
      <c r="TH81"/>
      <c r="TI81"/>
      <c r="TJ81"/>
      <c r="TK81"/>
      <c r="TL81"/>
      <c r="TM81"/>
      <c r="TN81"/>
      <c r="TO81"/>
      <c r="TP81"/>
      <c r="TQ81"/>
      <c r="TR81"/>
      <c r="TS81"/>
      <c r="TT81"/>
      <c r="TU81"/>
      <c r="TV81"/>
      <c r="TW81"/>
      <c r="TX81"/>
      <c r="TY81"/>
      <c r="TZ81"/>
      <c r="UA81"/>
      <c r="UB81"/>
      <c r="UC81"/>
      <c r="UD81"/>
      <c r="UE81"/>
      <c r="UF81"/>
      <c r="UG81"/>
      <c r="UH81"/>
      <c r="UI81"/>
      <c r="UJ81"/>
      <c r="UK81"/>
      <c r="UL81"/>
      <c r="UM81"/>
      <c r="UN81"/>
      <c r="UO81"/>
      <c r="UP81"/>
      <c r="UQ81"/>
      <c r="UR81"/>
      <c r="US81"/>
      <c r="UT81"/>
      <c r="UU81"/>
      <c r="UV81"/>
      <c r="UW81"/>
      <c r="UX81"/>
      <c r="UY81"/>
      <c r="UZ81"/>
      <c r="VA81"/>
      <c r="VB81"/>
      <c r="VC81"/>
      <c r="VD81"/>
      <c r="VE81"/>
      <c r="VF81"/>
      <c r="VG81"/>
      <c r="VH81"/>
      <c r="VI81"/>
      <c r="VJ81"/>
      <c r="VK81"/>
      <c r="VL81"/>
      <c r="VM81"/>
      <c r="VN81"/>
      <c r="VO81"/>
      <c r="VP81"/>
      <c r="VQ81"/>
      <c r="VR81"/>
      <c r="VS81"/>
      <c r="VT81"/>
      <c r="VU81"/>
      <c r="VV81"/>
      <c r="VW81"/>
      <c r="VX81"/>
      <c r="VY81"/>
      <c r="VZ81"/>
      <c r="WA81"/>
      <c r="WB81"/>
      <c r="WC81"/>
      <c r="WD81"/>
      <c r="WE81"/>
      <c r="WF81"/>
      <c r="WG81"/>
      <c r="WH81"/>
      <c r="WI81"/>
      <c r="WJ81"/>
      <c r="WK81"/>
      <c r="WL81"/>
      <c r="WM81"/>
      <c r="WN81"/>
      <c r="WO81"/>
      <c r="WP81"/>
      <c r="WQ81"/>
      <c r="WR81"/>
      <c r="WS81"/>
      <c r="WT81"/>
      <c r="WU81"/>
      <c r="WV81"/>
      <c r="WW81"/>
      <c r="WX81"/>
      <c r="WY81"/>
      <c r="WZ81"/>
      <c r="XA81"/>
      <c r="XB81"/>
      <c r="XC81"/>
      <c r="XD81"/>
      <c r="XE81"/>
      <c r="XF81"/>
      <c r="XG81"/>
      <c r="XH81"/>
      <c r="XI81"/>
      <c r="XJ81"/>
      <c r="XK81"/>
      <c r="XL81"/>
      <c r="XM81"/>
      <c r="XN81"/>
      <c r="XO81"/>
      <c r="XP81"/>
      <c r="XQ81"/>
      <c r="XR81"/>
      <c r="XS81"/>
      <c r="XT81"/>
      <c r="XU81"/>
      <c r="XV81"/>
      <c r="XW81"/>
      <c r="XX81"/>
      <c r="XY81"/>
      <c r="XZ81"/>
      <c r="YA81"/>
      <c r="YB81"/>
      <c r="YC81"/>
      <c r="YD81"/>
      <c r="YE81"/>
      <c r="YF81"/>
      <c r="YG81"/>
      <c r="YH81"/>
      <c r="YI81"/>
      <c r="YJ81"/>
      <c r="YK81"/>
      <c r="YL81"/>
      <c r="YM81"/>
      <c r="YN81"/>
      <c r="YO81"/>
      <c r="YP81"/>
      <c r="YQ81"/>
      <c r="YR81"/>
      <c r="YS81"/>
      <c r="YT81"/>
      <c r="YU81"/>
      <c r="YV81"/>
      <c r="YW81"/>
      <c r="YX81"/>
      <c r="YY81"/>
      <c r="YZ81"/>
      <c r="ZA81"/>
      <c r="ZB81"/>
      <c r="ZC81"/>
      <c r="ZD81"/>
      <c r="ZE81"/>
      <c r="ZF81"/>
      <c r="ZG81"/>
      <c r="ZH81"/>
      <c r="ZI81"/>
      <c r="ZJ81"/>
      <c r="ZK81"/>
      <c r="ZL81"/>
      <c r="ZM81"/>
      <c r="ZN81"/>
      <c r="ZO81"/>
      <c r="ZP81"/>
      <c r="ZQ81"/>
      <c r="ZR81"/>
      <c r="ZS81"/>
      <c r="ZT81"/>
      <c r="ZU81"/>
      <c r="ZV81"/>
      <c r="ZW81"/>
      <c r="ZX81"/>
      <c r="ZY81"/>
      <c r="ZZ81"/>
      <c r="AAA81"/>
      <c r="AAB81"/>
      <c r="AAC81"/>
      <c r="AAD81"/>
      <c r="AAE81"/>
      <c r="AAF81"/>
      <c r="AAG81"/>
      <c r="AAH81"/>
      <c r="AAI81"/>
      <c r="AAJ81"/>
      <c r="AAK81"/>
      <c r="AAL81"/>
      <c r="AAM81"/>
      <c r="AAN81"/>
      <c r="AAO81"/>
      <c r="AAP81"/>
      <c r="AAQ81"/>
      <c r="AAR81"/>
      <c r="AAS81"/>
      <c r="AAT81"/>
      <c r="AAU81"/>
      <c r="AAV81"/>
      <c r="AAW81"/>
      <c r="AAX81"/>
      <c r="AAY81"/>
      <c r="AAZ81"/>
      <c r="ABA81"/>
      <c r="ABB81"/>
      <c r="ABC81"/>
      <c r="ABD81"/>
      <c r="ABE81"/>
      <c r="ABF81"/>
      <c r="ABG81"/>
      <c r="ABH81"/>
      <c r="ABI81"/>
      <c r="ABJ81"/>
      <c r="ABK81"/>
      <c r="ABL81"/>
      <c r="ABM81"/>
      <c r="ABN81"/>
      <c r="ABO81"/>
      <c r="ABP81"/>
      <c r="ABQ81"/>
      <c r="ABR81"/>
      <c r="ABS81"/>
      <c r="ABT81"/>
      <c r="ABU81"/>
      <c r="ABV81"/>
      <c r="ABW81"/>
      <c r="ABX81"/>
      <c r="ABY81"/>
      <c r="ABZ81"/>
      <c r="ACA81"/>
      <c r="ACB81"/>
      <c r="ACC81"/>
      <c r="ACD81"/>
      <c r="ACE81"/>
      <c r="ACF81"/>
      <c r="ACG81"/>
      <c r="ACH81"/>
      <c r="ACI81"/>
      <c r="ACJ81"/>
      <c r="ACK81"/>
      <c r="ACL81"/>
      <c r="ACM81"/>
      <c r="ACN81"/>
      <c r="ACO81"/>
      <c r="ACP81"/>
      <c r="ACQ81"/>
      <c r="ACR81"/>
      <c r="ACS81"/>
      <c r="ACT81"/>
      <c r="ACU81"/>
      <c r="ACV81"/>
      <c r="ACW81"/>
      <c r="ACX81"/>
      <c r="ACY81"/>
      <c r="ACZ81"/>
      <c r="ADA81"/>
      <c r="ADB81"/>
      <c r="ADC81"/>
      <c r="ADD81"/>
      <c r="ADE81"/>
      <c r="ADF81"/>
      <c r="ADG81"/>
      <c r="ADH81"/>
      <c r="ADI81"/>
      <c r="ADJ81"/>
      <c r="ADK81"/>
      <c r="ADL81"/>
      <c r="ADM81"/>
      <c r="ADN81"/>
      <c r="ADO81"/>
      <c r="ADP81"/>
      <c r="ADQ81"/>
      <c r="ADR81"/>
      <c r="ADS81"/>
      <c r="ADT81"/>
      <c r="ADU81"/>
      <c r="ADV81"/>
      <c r="ADW81"/>
      <c r="ADX81"/>
      <c r="ADY81"/>
      <c r="ADZ81"/>
      <c r="AEA81"/>
      <c r="AEB81"/>
      <c r="AEC81"/>
      <c r="AED81"/>
      <c r="AEE81"/>
      <c r="AEF81"/>
      <c r="AEG81"/>
      <c r="AEH81"/>
      <c r="AEI81"/>
      <c r="AEJ81"/>
      <c r="AEK81"/>
      <c r="AEL81"/>
      <c r="AEM81"/>
      <c r="AEN81"/>
      <c r="AEO81"/>
      <c r="AEP81"/>
      <c r="AEQ81"/>
      <c r="AER81"/>
      <c r="AES81"/>
      <c r="AET81"/>
      <c r="AEU81"/>
      <c r="AEV81"/>
      <c r="AEW81"/>
      <c r="AEX81"/>
      <c r="AEY81"/>
      <c r="AEZ81"/>
      <c r="AFA81"/>
      <c r="AFB81"/>
      <c r="AFC81"/>
      <c r="AFD81"/>
      <c r="AFE81"/>
      <c r="AFF81"/>
      <c r="AFG81"/>
      <c r="AFH81"/>
      <c r="AFI81"/>
      <c r="AFJ81"/>
      <c r="AFK81"/>
      <c r="AFL81"/>
      <c r="AFM81"/>
      <c r="AFN81"/>
      <c r="AFO81"/>
      <c r="AFP81"/>
      <c r="AFQ81"/>
      <c r="AFR81"/>
      <c r="AFS81"/>
      <c r="AFT81"/>
      <c r="AFU81"/>
      <c r="AFV81"/>
      <c r="AFW81"/>
      <c r="AFX81"/>
      <c r="AFY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ht="48" x14ac:dyDescent="0.2">
      <c r="A82" s="19" t="s">
        <v>180</v>
      </c>
      <c r="B82" s="20" t="s">
        <v>181</v>
      </c>
      <c r="C82" s="19" t="s">
        <v>179</v>
      </c>
      <c r="D82" s="30">
        <f t="shared" si="7"/>
        <v>6036.5519999999997</v>
      </c>
      <c r="E82" s="22">
        <v>0.10299999999999999</v>
      </c>
      <c r="F82" s="6">
        <f>E82*1.065</f>
        <v>0.10969499999999999</v>
      </c>
      <c r="G82" s="6">
        <v>0.11430218999999998</v>
      </c>
      <c r="H82" s="6">
        <f t="shared" si="4"/>
        <v>0.12353780695199998</v>
      </c>
      <c r="I82" s="6">
        <f t="shared" si="5"/>
        <v>0.12798516800227197</v>
      </c>
      <c r="J82" s="6">
        <f t="shared" si="6"/>
        <v>0.13425644123438329</v>
      </c>
      <c r="K82" s="6">
        <f t="shared" si="8"/>
        <v>0.14651405431908249</v>
      </c>
      <c r="L82" s="6">
        <f>K82*1.1279</f>
        <v>0.16525320186649312</v>
      </c>
      <c r="M82" s="6">
        <f>ROUND(L82*1.0701,2)</f>
        <v>0.18</v>
      </c>
      <c r="N82"/>
      <c r="O82" s="32"/>
      <c r="P82" s="3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6" x14ac:dyDescent="0.2">
      <c r="A83" s="19" t="s">
        <v>182</v>
      </c>
      <c r="B83" s="20" t="s">
        <v>183</v>
      </c>
      <c r="C83" s="19" t="s">
        <v>184</v>
      </c>
      <c r="D83" s="30">
        <f t="shared" si="7"/>
        <v>24481.571999999996</v>
      </c>
      <c r="E83" s="22">
        <v>0.42299999999999999</v>
      </c>
      <c r="F83" s="6">
        <f>E83*1.065</f>
        <v>0.45049499999999998</v>
      </c>
      <c r="G83" s="6">
        <v>0.46941579</v>
      </c>
      <c r="H83" s="6">
        <f t="shared" si="4"/>
        <v>0.50734458583200004</v>
      </c>
      <c r="I83" s="6">
        <f t="shared" si="5"/>
        <v>0.52560899092195201</v>
      </c>
      <c r="J83" s="6">
        <f t="shared" si="6"/>
        <v>0.55136383147712764</v>
      </c>
      <c r="K83" s="6">
        <f t="shared" si="8"/>
        <v>0.60170334929098934</v>
      </c>
      <c r="L83" s="6">
        <f>K83*1.1279</f>
        <v>0.6786612076653068</v>
      </c>
      <c r="M83" s="6">
        <f>ROUND(L83*1.0701,2)</f>
        <v>0.73</v>
      </c>
      <c r="N83"/>
      <c r="O83" s="32"/>
      <c r="P83" s="32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24" x14ac:dyDescent="0.2">
      <c r="A84" s="16" t="s">
        <v>185</v>
      </c>
      <c r="B84" s="17" t="s">
        <v>186</v>
      </c>
      <c r="C84" s="16"/>
      <c r="D84" s="6"/>
      <c r="E84" s="16"/>
      <c r="F84" s="6"/>
      <c r="G84" s="6"/>
      <c r="H84" s="6"/>
      <c r="I84" s="6"/>
      <c r="J84" s="6"/>
      <c r="K84" s="6"/>
      <c r="L84" s="26"/>
      <c r="M84" s="6"/>
      <c r="N84"/>
      <c r="O84" s="32"/>
      <c r="P84" s="32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x14ac:dyDescent="0.2">
      <c r="A85" s="19" t="s">
        <v>187</v>
      </c>
      <c r="B85" s="20" t="s">
        <v>188</v>
      </c>
      <c r="C85" s="19" t="s">
        <v>122</v>
      </c>
      <c r="D85" s="30">
        <f t="shared" si="7"/>
        <v>17438.928</v>
      </c>
      <c r="E85" s="22">
        <v>0.308</v>
      </c>
      <c r="F85" s="6">
        <f t="shared" ref="F85:F94" si="9">E85*1.065</f>
        <v>0.32801999999999998</v>
      </c>
      <c r="G85" s="6">
        <v>0.34179683999999999</v>
      </c>
      <c r="H85" s="6">
        <f t="shared" si="4"/>
        <v>0.36941402467199996</v>
      </c>
      <c r="I85" s="6">
        <f t="shared" si="5"/>
        <v>0.38271292956019198</v>
      </c>
      <c r="J85" s="6">
        <f t="shared" si="6"/>
        <v>0.40146586310864135</v>
      </c>
      <c r="K85" s="6">
        <f>J85*1.0913</f>
        <v>0.43811969641046028</v>
      </c>
      <c r="L85" s="6">
        <f>ROUND(K85*1.1279,2)</f>
        <v>0.49</v>
      </c>
      <c r="M85" s="6">
        <f>ROUND(L85*1.0701,2)</f>
        <v>0.52</v>
      </c>
      <c r="N85"/>
      <c r="O85" s="32"/>
      <c r="P85" s="32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x14ac:dyDescent="0.2">
      <c r="A86" s="19" t="s">
        <v>189</v>
      </c>
      <c r="B86" s="13" t="s">
        <v>190</v>
      </c>
      <c r="C86" s="19" t="s">
        <v>122</v>
      </c>
      <c r="D86" s="30">
        <f t="shared" si="7"/>
        <v>5701.1880000000001</v>
      </c>
      <c r="E86" s="22">
        <v>0.10199999999999999</v>
      </c>
      <c r="F86" s="6">
        <f t="shared" si="9"/>
        <v>0.10862999999999999</v>
      </c>
      <c r="G86" s="6">
        <v>0.11319245999999999</v>
      </c>
      <c r="H86" s="6">
        <f t="shared" si="4"/>
        <v>0.12233841076799999</v>
      </c>
      <c r="I86" s="6">
        <f t="shared" si="5"/>
        <v>0.12674259355564799</v>
      </c>
      <c r="J86" s="6">
        <f t="shared" si="6"/>
        <v>0.13295298063987473</v>
      </c>
      <c r="K86" s="6">
        <f t="shared" ref="K86:K92" si="10">J86*1.0913</f>
        <v>0.14509158777229528</v>
      </c>
      <c r="L86" s="6">
        <f>ROUND(K86*1.1279,2)</f>
        <v>0.16</v>
      </c>
      <c r="M86" s="6">
        <f t="shared" ref="M86:M104" si="11">ROUND(L86*1.0701,2)</f>
        <v>0.17</v>
      </c>
      <c r="N86"/>
      <c r="O86" s="32"/>
      <c r="P86" s="32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x14ac:dyDescent="0.2">
      <c r="A87" s="19" t="s">
        <v>191</v>
      </c>
      <c r="B87" s="20" t="s">
        <v>192</v>
      </c>
      <c r="C87" s="19" t="s">
        <v>122</v>
      </c>
      <c r="D87" s="30">
        <f t="shared" si="7"/>
        <v>2012.1839999999997</v>
      </c>
      <c r="E87" s="22">
        <v>0.04</v>
      </c>
      <c r="F87" s="6">
        <f t="shared" si="9"/>
        <v>4.2599999999999999E-2</v>
      </c>
      <c r="G87" s="6">
        <v>4.4389200000000004E-2</v>
      </c>
      <c r="H87" s="6">
        <f t="shared" si="4"/>
        <v>4.7975847360000004E-2</v>
      </c>
      <c r="I87" s="6">
        <f t="shared" si="5"/>
        <v>4.9702977864960009E-2</v>
      </c>
      <c r="J87" s="6">
        <f t="shared" si="6"/>
        <v>5.2138423780343043E-2</v>
      </c>
      <c r="K87" s="6">
        <f t="shared" si="10"/>
        <v>5.6898661871488357E-2</v>
      </c>
      <c r="L87" s="6">
        <f>ROUND(K87*1.1279,2)</f>
        <v>0.06</v>
      </c>
      <c r="M87" s="6">
        <f t="shared" si="11"/>
        <v>0.06</v>
      </c>
      <c r="N87"/>
      <c r="O87" s="32"/>
      <c r="P87" s="32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x14ac:dyDescent="0.2">
      <c r="A88" s="19" t="s">
        <v>193</v>
      </c>
      <c r="B88" s="9" t="s">
        <v>194</v>
      </c>
      <c r="C88" s="19" t="s">
        <v>122</v>
      </c>
      <c r="D88" s="30">
        <f t="shared" si="7"/>
        <v>3353.6400000000003</v>
      </c>
      <c r="E88" s="22">
        <v>0.06</v>
      </c>
      <c r="F88" s="6">
        <f t="shared" si="9"/>
        <v>6.3899999999999998E-2</v>
      </c>
      <c r="G88" s="6">
        <v>6.6583799999999999E-2</v>
      </c>
      <c r="H88" s="6">
        <f t="shared" si="4"/>
        <v>7.1963771039999999E-2</v>
      </c>
      <c r="I88" s="6">
        <f t="shared" si="5"/>
        <v>7.4554466797440003E-2</v>
      </c>
      <c r="J88" s="6">
        <f t="shared" si="6"/>
        <v>7.8207635670514558E-2</v>
      </c>
      <c r="K88" s="6">
        <f t="shared" si="10"/>
        <v>8.5347992807232528E-2</v>
      </c>
      <c r="L88" s="6">
        <f t="shared" ref="L87:L107" si="12">K88*1.1279</f>
        <v>9.6264001087277562E-2</v>
      </c>
      <c r="M88" s="6">
        <f t="shared" si="11"/>
        <v>0.1</v>
      </c>
      <c r="N88"/>
      <c r="O88" s="32"/>
      <c r="P88" s="32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x14ac:dyDescent="0.2">
      <c r="A89" s="19" t="s">
        <v>195</v>
      </c>
      <c r="B89" s="9" t="s">
        <v>196</v>
      </c>
      <c r="C89" s="19" t="s">
        <v>94</v>
      </c>
      <c r="D89" s="30">
        <f t="shared" si="7"/>
        <v>16768.199999999997</v>
      </c>
      <c r="E89" s="22">
        <v>0.28999999999999998</v>
      </c>
      <c r="F89" s="6">
        <f t="shared" si="9"/>
        <v>0.30884999999999996</v>
      </c>
      <c r="G89" s="6">
        <v>0.32182169999999999</v>
      </c>
      <c r="H89" s="6">
        <f t="shared" si="4"/>
        <v>0.34782489336</v>
      </c>
      <c r="I89" s="6">
        <f t="shared" si="5"/>
        <v>0.36034658952095999</v>
      </c>
      <c r="J89" s="6">
        <f t="shared" si="6"/>
        <v>0.378003572407487</v>
      </c>
      <c r="K89" s="6">
        <f t="shared" si="10"/>
        <v>0.41251529856829056</v>
      </c>
      <c r="L89" s="6">
        <f t="shared" si="12"/>
        <v>0.46527600525517487</v>
      </c>
      <c r="M89" s="6">
        <f t="shared" si="11"/>
        <v>0.5</v>
      </c>
      <c r="N89"/>
      <c r="O89" s="32"/>
      <c r="P89" s="32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24" x14ac:dyDescent="0.2">
      <c r="A90" s="19" t="s">
        <v>197</v>
      </c>
      <c r="B90" s="9" t="s">
        <v>198</v>
      </c>
      <c r="C90" s="19" t="s">
        <v>122</v>
      </c>
      <c r="D90" s="30">
        <f t="shared" si="7"/>
        <v>1676.8200000000002</v>
      </c>
      <c r="E90" s="22">
        <v>3.2000000000000001E-2</v>
      </c>
      <c r="F90" s="6">
        <f t="shared" si="9"/>
        <v>3.4079999999999999E-2</v>
      </c>
      <c r="G90" s="6">
        <v>3.5511359999999999E-2</v>
      </c>
      <c r="H90" s="6">
        <f t="shared" si="4"/>
        <v>3.8380677887999995E-2</v>
      </c>
      <c r="I90" s="6">
        <f t="shared" si="5"/>
        <v>3.9762382291967997E-2</v>
      </c>
      <c r="J90" s="6">
        <f t="shared" si="6"/>
        <v>4.1710739024274426E-2</v>
      </c>
      <c r="K90" s="6">
        <f t="shared" si="10"/>
        <v>4.5518929497190677E-2</v>
      </c>
      <c r="L90" s="6">
        <f t="shared" si="12"/>
        <v>5.1340800579881357E-2</v>
      </c>
      <c r="M90" s="6">
        <f t="shared" si="11"/>
        <v>0.05</v>
      </c>
      <c r="N90"/>
      <c r="O90" s="32"/>
      <c r="P90" s="32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x14ac:dyDescent="0.2">
      <c r="A91" s="19" t="s">
        <v>199</v>
      </c>
      <c r="B91" s="9" t="s">
        <v>200</v>
      </c>
      <c r="C91" s="19" t="s">
        <v>201</v>
      </c>
      <c r="D91" s="30">
        <f t="shared" si="7"/>
        <v>2347.5480000000002</v>
      </c>
      <c r="E91" s="22">
        <v>4.1000000000000002E-2</v>
      </c>
      <c r="F91" s="6">
        <f t="shared" si="9"/>
        <v>4.3665000000000002E-2</v>
      </c>
      <c r="G91" s="6">
        <v>4.5498930000000007E-2</v>
      </c>
      <c r="H91" s="6">
        <f t="shared" si="4"/>
        <v>4.9175243544000005E-2</v>
      </c>
      <c r="I91" s="6">
        <f t="shared" si="5"/>
        <v>5.0945552311584007E-2</v>
      </c>
      <c r="J91" s="6">
        <f t="shared" si="6"/>
        <v>5.3441884374851617E-2</v>
      </c>
      <c r="K91" s="6">
        <f t="shared" si="10"/>
        <v>5.8321128418275567E-2</v>
      </c>
      <c r="L91" s="6">
        <f t="shared" si="12"/>
        <v>6.5780400742973005E-2</v>
      </c>
      <c r="M91" s="6">
        <f t="shared" si="11"/>
        <v>7.0000000000000007E-2</v>
      </c>
      <c r="N91"/>
      <c r="O91" s="32"/>
      <c r="P91" s="32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x14ac:dyDescent="0.2">
      <c r="A92" s="19" t="s">
        <v>202</v>
      </c>
      <c r="B92" s="9" t="s">
        <v>203</v>
      </c>
      <c r="C92" s="19" t="s">
        <v>122</v>
      </c>
      <c r="D92" s="30">
        <f t="shared" si="7"/>
        <v>2347.5480000000002</v>
      </c>
      <c r="E92" s="22">
        <v>4.1000000000000002E-2</v>
      </c>
      <c r="F92" s="6">
        <f t="shared" si="9"/>
        <v>4.3665000000000002E-2</v>
      </c>
      <c r="G92" s="6">
        <v>4.5498930000000007E-2</v>
      </c>
      <c r="H92" s="6">
        <f t="shared" si="4"/>
        <v>4.9175243544000005E-2</v>
      </c>
      <c r="I92" s="6">
        <f t="shared" si="5"/>
        <v>5.0945552311584007E-2</v>
      </c>
      <c r="J92" s="6">
        <f t="shared" si="6"/>
        <v>5.3441884374851617E-2</v>
      </c>
      <c r="K92" s="6">
        <f t="shared" si="10"/>
        <v>5.8321128418275567E-2</v>
      </c>
      <c r="L92" s="6">
        <f t="shared" si="12"/>
        <v>6.5780400742973005E-2</v>
      </c>
      <c r="M92" s="6">
        <f t="shared" si="11"/>
        <v>7.0000000000000007E-2</v>
      </c>
      <c r="N92"/>
      <c r="O92" s="32"/>
      <c r="P92" s="3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x14ac:dyDescent="0.2">
      <c r="A93" s="19" t="s">
        <v>204</v>
      </c>
      <c r="B93" s="9" t="s">
        <v>205</v>
      </c>
      <c r="C93" s="19" t="s">
        <v>176</v>
      </c>
      <c r="D93" s="6"/>
      <c r="E93" s="22"/>
      <c r="F93" s="6"/>
      <c r="G93" s="6"/>
      <c r="H93" s="6"/>
      <c r="I93" s="6"/>
      <c r="J93" s="6"/>
      <c r="K93" s="6"/>
      <c r="L93" s="26"/>
      <c r="M93" s="6"/>
      <c r="N93"/>
      <c r="O93" s="32"/>
      <c r="P93" s="32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ht="24" x14ac:dyDescent="0.2">
      <c r="A94" s="19" t="s">
        <v>206</v>
      </c>
      <c r="B94" s="9" t="s">
        <v>207</v>
      </c>
      <c r="C94" s="19" t="s">
        <v>201</v>
      </c>
      <c r="D94" s="30">
        <f t="shared" si="7"/>
        <v>3689.0039999999999</v>
      </c>
      <c r="E94" s="22">
        <v>6.3E-2</v>
      </c>
      <c r="F94" s="6">
        <f t="shared" si="9"/>
        <v>6.7095000000000002E-2</v>
      </c>
      <c r="G94" s="6">
        <v>6.9912990000000008E-2</v>
      </c>
      <c r="H94" s="6">
        <f t="shared" si="4"/>
        <v>7.5561959592000003E-2</v>
      </c>
      <c r="I94" s="6">
        <f t="shared" si="5"/>
        <v>7.828219013731201E-2</v>
      </c>
      <c r="J94" s="6">
        <f t="shared" si="6"/>
        <v>8.2118017454040293E-2</v>
      </c>
      <c r="K94" s="6">
        <f>J94*1.0913</f>
        <v>8.9615392447594172E-2</v>
      </c>
      <c r="L94" s="6">
        <f t="shared" si="12"/>
        <v>0.10107720114164145</v>
      </c>
      <c r="M94" s="6">
        <f t="shared" si="11"/>
        <v>0.11</v>
      </c>
      <c r="N94"/>
      <c r="O94" s="32"/>
      <c r="P94" s="32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4" customFormat="1" ht="12.75" customHeight="1" x14ac:dyDescent="0.2">
      <c r="A95" s="16" t="s">
        <v>208</v>
      </c>
      <c r="B95" s="23" t="s">
        <v>209</v>
      </c>
      <c r="C95" s="7"/>
      <c r="D95" s="6"/>
      <c r="E95" s="7"/>
      <c r="F95" s="6"/>
      <c r="G95" s="6"/>
      <c r="H95" s="6"/>
      <c r="I95" s="6"/>
      <c r="J95" s="6"/>
      <c r="K95" s="5"/>
      <c r="L95" s="27"/>
      <c r="M95" s="6"/>
      <c r="O95" s="25"/>
      <c r="P95" s="32"/>
      <c r="Q95"/>
    </row>
    <row r="96" spans="1:1024" ht="48" x14ac:dyDescent="0.2">
      <c r="A96" s="19" t="s">
        <v>210</v>
      </c>
      <c r="B96" s="9" t="s">
        <v>211</v>
      </c>
      <c r="C96" s="19" t="s">
        <v>212</v>
      </c>
      <c r="D96" s="30">
        <f t="shared" si="7"/>
        <v>4024.3679999999995</v>
      </c>
      <c r="E96" s="22">
        <v>7.1999999999999995E-2</v>
      </c>
      <c r="F96" s="6">
        <f>E96*1.065</f>
        <v>7.6679999999999984E-2</v>
      </c>
      <c r="G96" s="6">
        <v>7.9900559999999982E-2</v>
      </c>
      <c r="H96" s="6">
        <f t="shared" si="4"/>
        <v>8.6356525247999985E-2</v>
      </c>
      <c r="I96" s="6">
        <f t="shared" si="5"/>
        <v>8.9465360156927992E-2</v>
      </c>
      <c r="J96" s="6">
        <f t="shared" si="6"/>
        <v>9.3849162804617456E-2</v>
      </c>
      <c r="K96" s="6">
        <f>J96*1.0913</f>
        <v>0.10241759136867902</v>
      </c>
      <c r="L96" s="6">
        <f t="shared" si="12"/>
        <v>0.11551680130473306</v>
      </c>
      <c r="M96" s="6">
        <f t="shared" si="11"/>
        <v>0.12</v>
      </c>
      <c r="N96"/>
      <c r="O96" s="32"/>
      <c r="P96" s="32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x14ac:dyDescent="0.2">
      <c r="A97" s="19" t="s">
        <v>213</v>
      </c>
      <c r="B97" s="9" t="s">
        <v>214</v>
      </c>
      <c r="C97" s="19" t="s">
        <v>122</v>
      </c>
      <c r="D97" s="30">
        <f t="shared" si="7"/>
        <v>670.72799999999995</v>
      </c>
      <c r="E97" s="22">
        <v>1.4999999999999999E-2</v>
      </c>
      <c r="F97" s="6">
        <f>E97*1.065</f>
        <v>1.5975E-2</v>
      </c>
      <c r="G97" s="6">
        <v>1.664595E-2</v>
      </c>
      <c r="H97" s="6">
        <f t="shared" si="4"/>
        <v>1.799094276E-2</v>
      </c>
      <c r="I97" s="6">
        <f t="shared" si="5"/>
        <v>1.8638616699360001E-2</v>
      </c>
      <c r="J97" s="6">
        <f t="shared" si="6"/>
        <v>1.955190891762864E-2</v>
      </c>
      <c r="K97" s="6">
        <f>J97*1.0913</f>
        <v>2.1336998201808132E-2</v>
      </c>
      <c r="L97" s="6">
        <f>ROUND(K97*1.1279,2)</f>
        <v>0.02</v>
      </c>
      <c r="M97" s="6">
        <f t="shared" si="11"/>
        <v>0.02</v>
      </c>
      <c r="N97"/>
      <c r="O97" s="32"/>
      <c r="P97" s="32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12.75" customHeight="1" x14ac:dyDescent="0.2">
      <c r="A98" s="29" t="s">
        <v>215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6"/>
      <c r="M98" s="6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x14ac:dyDescent="0.2">
      <c r="A99" s="8" t="s">
        <v>233</v>
      </c>
      <c r="B99" s="9" t="s">
        <v>216</v>
      </c>
      <c r="C99" s="10" t="s">
        <v>94</v>
      </c>
      <c r="D99" s="30">
        <f t="shared" si="7"/>
        <v>17774.292000000001</v>
      </c>
      <c r="E99" s="6">
        <v>0.31</v>
      </c>
      <c r="F99" s="6">
        <f t="shared" ref="F99:F104" si="13">E99*1.065</f>
        <v>0.33015</v>
      </c>
      <c r="G99" s="6">
        <v>0.3440163</v>
      </c>
      <c r="H99" s="6">
        <f t="shared" si="4"/>
        <v>0.37181281703999997</v>
      </c>
      <c r="I99" s="6">
        <f t="shared" si="5"/>
        <v>0.38519807845343995</v>
      </c>
      <c r="J99" s="6">
        <f t="shared" si="6"/>
        <v>0.40407278429765847</v>
      </c>
      <c r="K99" s="6">
        <f>J99*1.0913</f>
        <v>0.44096462950403464</v>
      </c>
      <c r="L99" s="6">
        <f t="shared" si="12"/>
        <v>0.49736400561760064</v>
      </c>
      <c r="M99" s="6">
        <f t="shared" si="11"/>
        <v>0.53</v>
      </c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x14ac:dyDescent="0.2">
      <c r="A100" s="8" t="s">
        <v>218</v>
      </c>
      <c r="B100" s="9" t="s">
        <v>219</v>
      </c>
      <c r="C100" s="10" t="s">
        <v>94</v>
      </c>
      <c r="D100" s="30">
        <f t="shared" si="7"/>
        <v>3018.2759999999998</v>
      </c>
      <c r="E100" s="6">
        <v>0.05</v>
      </c>
      <c r="F100" s="6">
        <f t="shared" si="13"/>
        <v>5.3249999999999999E-2</v>
      </c>
      <c r="G100" s="6">
        <v>5.5486500000000001E-2</v>
      </c>
      <c r="H100" s="6">
        <f t="shared" si="4"/>
        <v>5.9969809200000002E-2</v>
      </c>
      <c r="I100" s="6">
        <f t="shared" si="5"/>
        <v>6.2128722331200002E-2</v>
      </c>
      <c r="J100" s="6">
        <f t="shared" si="6"/>
        <v>6.5173029725428794E-2</v>
      </c>
      <c r="K100" s="6">
        <f t="shared" ref="K100:K107" si="14">J100*1.0913</f>
        <v>7.1123327339360443E-2</v>
      </c>
      <c r="L100" s="6">
        <f t="shared" si="12"/>
        <v>8.022000090606464E-2</v>
      </c>
      <c r="M100" s="6">
        <f t="shared" si="11"/>
        <v>0.09</v>
      </c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24" x14ac:dyDescent="0.2">
      <c r="A101" s="8" t="s">
        <v>220</v>
      </c>
      <c r="B101" s="9" t="s">
        <v>221</v>
      </c>
      <c r="C101" s="10" t="s">
        <v>47</v>
      </c>
      <c r="D101" s="30">
        <f t="shared" si="7"/>
        <v>670.72799999999995</v>
      </c>
      <c r="E101" s="6">
        <v>0.01</v>
      </c>
      <c r="F101" s="6">
        <f t="shared" si="13"/>
        <v>1.065E-2</v>
      </c>
      <c r="G101" s="6">
        <v>1.1097300000000001E-2</v>
      </c>
      <c r="H101" s="6">
        <f t="shared" si="4"/>
        <v>1.1993961840000001E-2</v>
      </c>
      <c r="I101" s="6">
        <f t="shared" si="5"/>
        <v>1.2425744466240002E-2</v>
      </c>
      <c r="J101" s="6">
        <f t="shared" si="6"/>
        <v>1.3034605945085761E-2</v>
      </c>
      <c r="K101" s="6">
        <f t="shared" si="14"/>
        <v>1.4224665467872089E-2</v>
      </c>
      <c r="L101" s="6">
        <f t="shared" si="12"/>
        <v>1.6044000181212929E-2</v>
      </c>
      <c r="M101" s="6">
        <f t="shared" si="11"/>
        <v>0.02</v>
      </c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24" x14ac:dyDescent="0.2">
      <c r="A102" s="8" t="s">
        <v>222</v>
      </c>
      <c r="B102" s="9" t="s">
        <v>223</v>
      </c>
      <c r="C102" s="10" t="s">
        <v>47</v>
      </c>
      <c r="D102" s="30">
        <f t="shared" si="7"/>
        <v>4695.0960000000005</v>
      </c>
      <c r="E102" s="6">
        <v>0.08</v>
      </c>
      <c r="F102" s="6">
        <f t="shared" si="13"/>
        <v>8.5199999999999998E-2</v>
      </c>
      <c r="G102" s="6">
        <v>8.8778400000000007E-2</v>
      </c>
      <c r="H102" s="6">
        <f t="shared" si="4"/>
        <v>9.5951694720000008E-2</v>
      </c>
      <c r="I102" s="6">
        <f t="shared" si="5"/>
        <v>9.9405955729920017E-2</v>
      </c>
      <c r="J102" s="6">
        <f t="shared" si="6"/>
        <v>0.10427684756068609</v>
      </c>
      <c r="K102" s="6">
        <f t="shared" si="14"/>
        <v>0.11379732374297671</v>
      </c>
      <c r="L102" s="6">
        <f t="shared" si="12"/>
        <v>0.12835200144970343</v>
      </c>
      <c r="M102" s="6">
        <f t="shared" si="11"/>
        <v>0.14000000000000001</v>
      </c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x14ac:dyDescent="0.2">
      <c r="A103" s="8" t="s">
        <v>224</v>
      </c>
      <c r="B103" s="9" t="s">
        <v>225</v>
      </c>
      <c r="C103" s="10" t="s">
        <v>94</v>
      </c>
      <c r="D103" s="30">
        <f t="shared" si="7"/>
        <v>12073.103999999999</v>
      </c>
      <c r="E103" s="6">
        <v>0.21</v>
      </c>
      <c r="F103" s="6">
        <f t="shared" si="13"/>
        <v>0.22364999999999999</v>
      </c>
      <c r="G103" s="6">
        <v>0.23304330000000001</v>
      </c>
      <c r="H103" s="6">
        <f t="shared" si="4"/>
        <v>0.25187319864000002</v>
      </c>
      <c r="I103" s="6">
        <f t="shared" si="5"/>
        <v>0.26094063379104004</v>
      </c>
      <c r="J103" s="6">
        <f t="shared" si="6"/>
        <v>0.273726724846801</v>
      </c>
      <c r="K103" s="6">
        <f t="shared" si="14"/>
        <v>0.29871797482531393</v>
      </c>
      <c r="L103" s="6">
        <f t="shared" si="12"/>
        <v>0.33692400380547155</v>
      </c>
      <c r="M103" s="6">
        <f t="shared" si="11"/>
        <v>0.36</v>
      </c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x14ac:dyDescent="0.2">
      <c r="A104" s="8" t="s">
        <v>226</v>
      </c>
      <c r="B104" s="9" t="s">
        <v>227</v>
      </c>
      <c r="C104" s="10" t="s">
        <v>94</v>
      </c>
      <c r="D104" s="30">
        <f>M104*12*C$2</f>
        <v>44938.776000000005</v>
      </c>
      <c r="E104" s="6">
        <v>0.78504495745246605</v>
      </c>
      <c r="F104" s="6">
        <f t="shared" si="13"/>
        <v>0.83607287968687627</v>
      </c>
      <c r="G104" s="6">
        <v>0.87118794063372507</v>
      </c>
      <c r="H104" s="6">
        <f t="shared" si="4"/>
        <v>0.94157992623692999</v>
      </c>
      <c r="I104" s="6">
        <f t="shared" si="5"/>
        <v>0.9754768035814595</v>
      </c>
      <c r="J104" s="6">
        <f t="shared" si="6"/>
        <v>1.0232751669569509</v>
      </c>
      <c r="K104" s="6">
        <f t="shared" si="14"/>
        <v>1.1167001897001203</v>
      </c>
      <c r="L104" s="6">
        <f t="shared" si="12"/>
        <v>1.2595261439627656</v>
      </c>
      <c r="M104" s="6">
        <f>ROUND(L104*1.0701,2)-0.01</f>
        <v>1.34</v>
      </c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4" customFormat="1" ht="13.5" customHeight="1" x14ac:dyDescent="0.2">
      <c r="A105" s="28" t="s">
        <v>228</v>
      </c>
      <c r="B105" s="28"/>
      <c r="C105" s="28"/>
      <c r="D105" s="31">
        <f>M105*12*C$2</f>
        <v>547649.41200000001</v>
      </c>
      <c r="E105" s="5">
        <v>10.74</v>
      </c>
      <c r="F105" s="5">
        <v>11.38</v>
      </c>
      <c r="G105" s="5">
        <v>11.86</v>
      </c>
      <c r="H105" s="5">
        <f>H99+H100+H101+H102+H103+H104+H71+H40+H41+H23+H4</f>
        <v>11.407884141596931</v>
      </c>
      <c r="I105" s="5">
        <f t="shared" si="5"/>
        <v>11.818567970694421</v>
      </c>
      <c r="J105" s="5">
        <f t="shared" si="6"/>
        <v>12.397677801258446</v>
      </c>
      <c r="K105" s="5">
        <f t="shared" si="14"/>
        <v>13.529585784513342</v>
      </c>
      <c r="L105" s="5">
        <f t="shared" si="12"/>
        <v>15.260019806352597</v>
      </c>
      <c r="M105" s="5">
        <f>M99+M100+M101+M102+M103+M104+M71+M41+M40+M23+M4</f>
        <v>16.330000000000002</v>
      </c>
      <c r="N105" s="33"/>
    </row>
    <row r="106" spans="1:1024" ht="12.75" hidden="1" customHeight="1" x14ac:dyDescent="0.2">
      <c r="A106" s="12">
        <v>8</v>
      </c>
      <c r="B106" s="24" t="s">
        <v>230</v>
      </c>
      <c r="C106" s="9"/>
      <c r="D106" s="6">
        <f t="shared" ref="D106:D107" si="15">J106*12*C$2</f>
        <v>0</v>
      </c>
      <c r="E106" s="6">
        <v>0.52</v>
      </c>
      <c r="F106" s="6">
        <v>0.56999999999999995</v>
      </c>
      <c r="G106" s="6"/>
      <c r="H106" s="6">
        <f t="shared" si="4"/>
        <v>0</v>
      </c>
      <c r="I106" s="6">
        <f t="shared" si="5"/>
        <v>0</v>
      </c>
      <c r="J106" s="6">
        <f t="shared" si="6"/>
        <v>0</v>
      </c>
      <c r="K106" s="6">
        <f t="shared" si="14"/>
        <v>0</v>
      </c>
      <c r="L106" s="6">
        <f t="shared" si="12"/>
        <v>0</v>
      </c>
    </row>
    <row r="107" spans="1:1024" hidden="1" x14ac:dyDescent="0.2">
      <c r="A107" s="12" t="s">
        <v>229</v>
      </c>
      <c r="B107" s="24" t="s">
        <v>231</v>
      </c>
      <c r="C107" s="9"/>
      <c r="D107" s="6">
        <f t="shared" si="15"/>
        <v>0</v>
      </c>
      <c r="E107" s="6">
        <v>0.03</v>
      </c>
      <c r="F107" s="6">
        <f>E107*1.065</f>
        <v>3.1949999999999999E-2</v>
      </c>
      <c r="G107" s="6">
        <f t="shared" ref="G107" si="16">F107*1.042</f>
        <v>3.3291899999999999E-2</v>
      </c>
      <c r="H107" s="6">
        <v>0.03</v>
      </c>
      <c r="I107" s="6">
        <f t="shared" si="5"/>
        <v>3.108E-2</v>
      </c>
      <c r="J107" s="6"/>
      <c r="K107" s="6">
        <f t="shared" si="14"/>
        <v>0</v>
      </c>
      <c r="L107" s="6">
        <f t="shared" si="12"/>
        <v>0</v>
      </c>
    </row>
    <row r="108" spans="1:1024" x14ac:dyDescent="0.2">
      <c r="A108" s="8" t="s">
        <v>229</v>
      </c>
      <c r="B108" s="9" t="s">
        <v>217</v>
      </c>
      <c r="C108" s="10" t="s">
        <v>94</v>
      </c>
      <c r="D108" s="30">
        <f t="shared" ref="D108" si="17">M108*12*C$2</f>
        <v>36890.04</v>
      </c>
      <c r="E108" s="6">
        <v>1.23</v>
      </c>
      <c r="F108" s="6">
        <v>1.25</v>
      </c>
      <c r="G108" s="6">
        <v>1.31</v>
      </c>
      <c r="H108" s="6">
        <v>0.83</v>
      </c>
      <c r="I108" s="6">
        <f t="shared" si="5"/>
        <v>0.85987999999999998</v>
      </c>
      <c r="J108" s="6">
        <f t="shared" si="6"/>
        <v>0.90201411999999992</v>
      </c>
      <c r="K108" s="6">
        <v>0.93</v>
      </c>
      <c r="L108" s="6">
        <f>K108*1.1279-0.03</f>
        <v>1.018947</v>
      </c>
      <c r="M108" s="6">
        <v>1.1000000000000001</v>
      </c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x14ac:dyDescent="0.2">
      <c r="A109" s="28" t="s">
        <v>232</v>
      </c>
      <c r="B109" s="28"/>
      <c r="C109" s="28"/>
      <c r="D109" s="31">
        <f>M109*12*C$2</f>
        <v>584539.45200000005</v>
      </c>
      <c r="E109" s="5">
        <f>SUM(E106:E107)</f>
        <v>0.55000000000000004</v>
      </c>
      <c r="F109" s="5">
        <v>13.47</v>
      </c>
      <c r="G109" s="5">
        <f>G105+G107</f>
        <v>11.893291899999999</v>
      </c>
      <c r="H109" s="5">
        <f>H105+H107+H108</f>
        <v>12.26788414159693</v>
      </c>
      <c r="I109" s="5">
        <f t="shared" si="5"/>
        <v>12.70952797069442</v>
      </c>
      <c r="J109" s="5">
        <f>J105+J108</f>
        <v>13.299691921258447</v>
      </c>
      <c r="K109" s="5">
        <f>K105+K108</f>
        <v>14.459585784513342</v>
      </c>
      <c r="L109" s="5">
        <f>L105+L108</f>
        <v>16.278966806352596</v>
      </c>
      <c r="M109" s="5">
        <f>M105+M108</f>
        <v>17.430000000000003</v>
      </c>
    </row>
  </sheetData>
  <mergeCells count="7">
    <mergeCell ref="A109:C109"/>
    <mergeCell ref="A105:C105"/>
    <mergeCell ref="A3:K3"/>
    <mergeCell ref="A14:K14"/>
    <mergeCell ref="A22:K22"/>
    <mergeCell ref="A70:K70"/>
    <mergeCell ref="A98:K98"/>
  </mergeCells>
  <pageMargins left="0.74791666666666701" right="0.74791666666666701" top="0.59027777777777801" bottom="0.196527777777778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</vt:lpstr>
    </vt:vector>
  </TitlesOfParts>
  <Company>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Экономист</dc:creator>
  <dc:description/>
  <cp:lastModifiedBy>Воронкин Никита Валентинович</cp:lastModifiedBy>
  <cp:revision>2</cp:revision>
  <cp:lastPrinted>2016-01-25T08:00:39Z</cp:lastPrinted>
  <dcterms:created xsi:type="dcterms:W3CDTF">2011-09-20T07:13:12Z</dcterms:created>
  <dcterms:modified xsi:type="dcterms:W3CDTF">2024-07-15T08:31:54Z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1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