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цепин Н.В\1. Показания ТЕПЛОСЧЕТЧИКОВ\2025\за январь\Ведомости в КВАДРУ\Разумное, Бельгина, Филиппова\"/>
    </mc:Choice>
  </mc:AlternateContent>
  <bookViews>
    <workbookView xWindow="0" yWindow="0" windowWidth="20370" windowHeight="6990"/>
  </bookViews>
  <sheets>
    <sheet name="Расчет" sheetId="1" r:id="rId1"/>
    <sheet name="в эл. виде" sheetId="2" r:id="rId2"/>
  </sheets>
  <definedNames>
    <definedName name="_xlnm.Print_Area" localSheetId="1">'в эл. виде'!$A$1:$G$85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6" i="1" l="1"/>
  <c r="C82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4" i="1"/>
  <c r="J93" i="1" l="1"/>
  <c r="O85" i="1" l="1"/>
  <c r="K85" i="1" l="1"/>
  <c r="I85" i="1" s="1"/>
  <c r="G6" i="1" l="1"/>
  <c r="G5" i="1"/>
  <c r="G4" i="1"/>
  <c r="G3" i="1"/>
  <c r="J83" i="1" l="1"/>
  <c r="G80" i="1" l="1"/>
  <c r="G79" i="1"/>
  <c r="G81" i="1"/>
  <c r="G82" i="1"/>
  <c r="B83" i="2" l="1"/>
  <c r="I88" i="1" l="1"/>
  <c r="G78" i="1" l="1"/>
  <c r="G32" i="1"/>
  <c r="G73" i="1" l="1"/>
  <c r="G74" i="1"/>
  <c r="G75" i="1"/>
  <c r="G76" i="1"/>
  <c r="G7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83" i="1" l="1"/>
  <c r="I84" i="1" s="1"/>
  <c r="H3" i="1" l="1"/>
  <c r="I3" i="1" s="1"/>
  <c r="C3" i="2" s="1"/>
  <c r="I87" i="1"/>
  <c r="H59" i="1" l="1"/>
  <c r="I59" i="1" s="1"/>
  <c r="C59" i="2" s="1"/>
  <c r="H8" i="1"/>
  <c r="I8" i="1" s="1"/>
  <c r="C8" i="2" s="1"/>
  <c r="H27" i="1"/>
  <c r="I27" i="1" s="1"/>
  <c r="C27" i="2" s="1"/>
  <c r="H17" i="1"/>
  <c r="I17" i="1" s="1"/>
  <c r="C17" i="2" s="1"/>
  <c r="H5" i="1"/>
  <c r="I5" i="1" s="1"/>
  <c r="C5" i="2" s="1"/>
  <c r="H76" i="1"/>
  <c r="I76" i="1" s="1"/>
  <c r="C76" i="2" s="1"/>
  <c r="H79" i="1"/>
  <c r="I79" i="1" s="1"/>
  <c r="C79" i="2" s="1"/>
  <c r="H6" i="1"/>
  <c r="I6" i="1" s="1"/>
  <c r="C6" i="2" s="1"/>
  <c r="H53" i="1"/>
  <c r="I53" i="1" s="1"/>
  <c r="C53" i="2" s="1"/>
  <c r="H4" i="1"/>
  <c r="I4" i="1" s="1"/>
  <c r="C4" i="2" s="1"/>
  <c r="H7" i="1"/>
  <c r="I7" i="1" s="1"/>
  <c r="C7" i="2" s="1"/>
  <c r="H80" i="1"/>
  <c r="I80" i="1" s="1"/>
  <c r="C80" i="2" s="1"/>
  <c r="H61" i="1"/>
  <c r="I61" i="1" s="1"/>
  <c r="C61" i="2" s="1"/>
  <c r="H62" i="1"/>
  <c r="I62" i="1" s="1"/>
  <c r="C62" i="2" s="1"/>
  <c r="H72" i="1"/>
  <c r="I72" i="1" s="1"/>
  <c r="C72" i="2" s="1"/>
  <c r="H75" i="1"/>
  <c r="I75" i="1" s="1"/>
  <c r="C75" i="2" s="1"/>
  <c r="H45" i="1"/>
  <c r="I45" i="1" s="1"/>
  <c r="C45" i="2" s="1"/>
  <c r="H13" i="1"/>
  <c r="I13" i="1" s="1"/>
  <c r="C13" i="2" s="1"/>
  <c r="H74" i="1"/>
  <c r="I74" i="1" s="1"/>
  <c r="C74" i="2" s="1"/>
  <c r="H54" i="1"/>
  <c r="I54" i="1" s="1"/>
  <c r="C54" i="2" s="1"/>
  <c r="H77" i="1"/>
  <c r="I77" i="1" s="1"/>
  <c r="C77" i="2" s="1"/>
  <c r="H52" i="1"/>
  <c r="I52" i="1" s="1"/>
  <c r="C52" i="2" s="1"/>
  <c r="H20" i="1"/>
  <c r="I20" i="1" s="1"/>
  <c r="C20" i="2" s="1"/>
  <c r="H21" i="1"/>
  <c r="I21" i="1" s="1"/>
  <c r="C21" i="2" s="1"/>
  <c r="H82" i="1"/>
  <c r="I82" i="1" s="1"/>
  <c r="C82" i="2" s="1"/>
  <c r="H81" i="1"/>
  <c r="I81" i="1" s="1"/>
  <c r="C81" i="2" s="1"/>
  <c r="H51" i="1"/>
  <c r="I51" i="1" s="1"/>
  <c r="C51" i="2" s="1"/>
  <c r="H18" i="1"/>
  <c r="I18" i="1" s="1"/>
  <c r="C18" i="2" s="1"/>
  <c r="H30" i="1"/>
  <c r="I30" i="1" s="1"/>
  <c r="C30" i="2" s="1"/>
  <c r="H32" i="1"/>
  <c r="I32" i="1" s="1"/>
  <c r="C32" i="2" s="1"/>
  <c r="H10" i="1"/>
  <c r="I10" i="1" s="1"/>
  <c r="C10" i="2" s="1"/>
  <c r="H29" i="1"/>
  <c r="I29" i="1" s="1"/>
  <c r="C29" i="2" s="1"/>
  <c r="H71" i="1"/>
  <c r="I71" i="1" s="1"/>
  <c r="C71" i="2" s="1"/>
  <c r="H73" i="1"/>
  <c r="I73" i="1" s="1"/>
  <c r="C73" i="2" s="1"/>
  <c r="H69" i="1"/>
  <c r="I69" i="1" s="1"/>
  <c r="C69" i="2" s="1"/>
  <c r="H23" i="1"/>
  <c r="I23" i="1" s="1"/>
  <c r="C23" i="2" s="1"/>
  <c r="H63" i="1"/>
  <c r="I63" i="1" s="1"/>
  <c r="C63" i="2" s="1"/>
  <c r="H46" i="1"/>
  <c r="I46" i="1" s="1"/>
  <c r="C46" i="2" s="1"/>
  <c r="H26" i="1"/>
  <c r="I26" i="1" s="1"/>
  <c r="C26" i="2" s="1"/>
  <c r="H14" i="1"/>
  <c r="I14" i="1" s="1"/>
  <c r="C14" i="2" s="1"/>
  <c r="H42" i="1"/>
  <c r="I42" i="1" s="1"/>
  <c r="C42" i="2" s="1"/>
  <c r="H55" i="1"/>
  <c r="I55" i="1" s="1"/>
  <c r="C55" i="2" s="1"/>
  <c r="H60" i="1"/>
  <c r="I60" i="1" s="1"/>
  <c r="C60" i="2" s="1"/>
  <c r="H66" i="1"/>
  <c r="I66" i="1" s="1"/>
  <c r="C66" i="2" s="1"/>
  <c r="H34" i="1"/>
  <c r="I34" i="1" s="1"/>
  <c r="C34" i="2" s="1"/>
  <c r="H11" i="1"/>
  <c r="I11" i="1" s="1"/>
  <c r="C11" i="2" s="1"/>
  <c r="H25" i="1"/>
  <c r="I25" i="1" s="1"/>
  <c r="C25" i="2" s="1"/>
  <c r="H39" i="1"/>
  <c r="I39" i="1" s="1"/>
  <c r="C39" i="2" s="1"/>
  <c r="H33" i="1"/>
  <c r="I33" i="1" s="1"/>
  <c r="C33" i="2" s="1"/>
  <c r="H47" i="1"/>
  <c r="I47" i="1" s="1"/>
  <c r="C47" i="2" s="1"/>
  <c r="H49" i="1"/>
  <c r="I49" i="1" s="1"/>
  <c r="C49" i="2" s="1"/>
  <c r="H38" i="1"/>
  <c r="I38" i="1" s="1"/>
  <c r="C38" i="2" s="1"/>
  <c r="H56" i="1"/>
  <c r="I56" i="1" s="1"/>
  <c r="C56" i="2" s="1"/>
  <c r="H35" i="1"/>
  <c r="I35" i="1" s="1"/>
  <c r="C35" i="2" s="1"/>
  <c r="H68" i="1"/>
  <c r="I68" i="1" s="1"/>
  <c r="C68" i="2" s="1"/>
  <c r="H37" i="1"/>
  <c r="I37" i="1" s="1"/>
  <c r="C37" i="2" s="1"/>
  <c r="H64" i="1"/>
  <c r="I64" i="1" s="1"/>
  <c r="C64" i="2" s="1"/>
  <c r="H50" i="1"/>
  <c r="I50" i="1" s="1"/>
  <c r="C50" i="2" s="1"/>
  <c r="H44" i="1"/>
  <c r="I44" i="1" s="1"/>
  <c r="C44" i="2" s="1"/>
  <c r="H41" i="1"/>
  <c r="I41" i="1" s="1"/>
  <c r="C41" i="2" s="1"/>
  <c r="H15" i="1"/>
  <c r="I15" i="1" s="1"/>
  <c r="C15" i="2" s="1"/>
  <c r="H36" i="1"/>
  <c r="I36" i="1" s="1"/>
  <c r="C36" i="2" s="1"/>
  <c r="H9" i="1"/>
  <c r="I9" i="1" s="1"/>
  <c r="C9" i="2" s="1"/>
  <c r="H31" i="1"/>
  <c r="I31" i="1" s="1"/>
  <c r="C31" i="2" s="1"/>
  <c r="H65" i="1"/>
  <c r="I65" i="1" s="1"/>
  <c r="C65" i="2" s="1"/>
  <c r="H12" i="1"/>
  <c r="I12" i="1" s="1"/>
  <c r="C12" i="2" s="1"/>
  <c r="H57" i="1"/>
  <c r="I57" i="1" s="1"/>
  <c r="C57" i="2" s="1"/>
  <c r="H19" i="1"/>
  <c r="I19" i="1" s="1"/>
  <c r="C19" i="2" s="1"/>
  <c r="H48" i="1"/>
  <c r="I48" i="1" s="1"/>
  <c r="C48" i="2" s="1"/>
  <c r="H70" i="1"/>
  <c r="I70" i="1" s="1"/>
  <c r="C70" i="2" s="1"/>
  <c r="H43" i="1"/>
  <c r="I43" i="1" s="1"/>
  <c r="C43" i="2" s="1"/>
  <c r="H16" i="1"/>
  <c r="I16" i="1" s="1"/>
  <c r="C16" i="2" s="1"/>
  <c r="H22" i="1"/>
  <c r="I22" i="1" s="1"/>
  <c r="C22" i="2" s="1"/>
  <c r="H28" i="1"/>
  <c r="I28" i="1" s="1"/>
  <c r="C28" i="2" s="1"/>
  <c r="H58" i="1"/>
  <c r="I58" i="1" s="1"/>
  <c r="C58" i="2" s="1"/>
  <c r="H40" i="1"/>
  <c r="I40" i="1" s="1"/>
  <c r="C40" i="2" s="1"/>
  <c r="H67" i="1"/>
  <c r="I67" i="1" s="1"/>
  <c r="C67" i="2" s="1"/>
  <c r="H24" i="1"/>
  <c r="I24" i="1" s="1"/>
  <c r="C24" i="2" s="1"/>
  <c r="H78" i="1"/>
  <c r="I78" i="1" s="1"/>
  <c r="C78" i="2" s="1"/>
  <c r="C83" i="2" l="1"/>
  <c r="I83" i="1"/>
  <c r="H83" i="1"/>
</calcChain>
</file>

<file path=xl/sharedStrings.xml><?xml version="1.0" encoding="utf-8"?>
<sst xmlns="http://schemas.openxmlformats.org/spreadsheetml/2006/main" count="130" uniqueCount="40">
  <si>
    <t>Шарапов О.Н.</t>
  </si>
  <si>
    <t>Директор</t>
  </si>
  <si>
    <t>кв.м</t>
  </si>
  <si>
    <t>Об.площ.:</t>
  </si>
  <si>
    <t>Гка</t>
  </si>
  <si>
    <t>Факт.потр.:</t>
  </si>
  <si>
    <t>показ. Кон.</t>
  </si>
  <si>
    <t>Итого по ОДПУ:</t>
  </si>
  <si>
    <t>Показ. Нач</t>
  </si>
  <si>
    <t>Разница:</t>
  </si>
  <si>
    <t>ИПУ</t>
  </si>
  <si>
    <t>PRIM</t>
  </si>
  <si>
    <t>Si</t>
  </si>
  <si>
    <t>RAZ4</t>
  </si>
  <si>
    <t>Vои*</t>
  </si>
  <si>
    <t>Vi*</t>
  </si>
  <si>
    <t>GOD4</t>
  </si>
  <si>
    <t>MES4</t>
  </si>
  <si>
    <t>K4</t>
  </si>
  <si>
    <t>D4</t>
  </si>
  <si>
    <t>нж1</t>
  </si>
  <si>
    <t>нж2</t>
  </si>
  <si>
    <t>нж3</t>
  </si>
  <si>
    <t>нж4</t>
  </si>
  <si>
    <t>МОП</t>
  </si>
  <si>
    <t>Редькин Сергей Иванович</t>
  </si>
  <si>
    <t>Трубчанинова Аврора Юрьевна</t>
  </si>
  <si>
    <t>Горяинов Александр Николаевич</t>
  </si>
  <si>
    <t>Украинский Антон Юрьевич</t>
  </si>
  <si>
    <t>№ кв.</t>
  </si>
  <si>
    <t>Площадь кв.</t>
  </si>
  <si>
    <t>RAZ</t>
  </si>
  <si>
    <t>О.Н. Шарапов</t>
  </si>
  <si>
    <t>пгт. Разумное, ул. Бельгина, д. 8</t>
  </si>
  <si>
    <t>Общее на 2 дома от теплосетей Разумное</t>
  </si>
  <si>
    <t>1 Гкалл на кв.</t>
  </si>
  <si>
    <t>1  Гкалл на кв.</t>
  </si>
  <si>
    <t xml:space="preserve">Заместитель директора </t>
  </si>
  <si>
    <t>Г.Б. Кривошеина</t>
  </si>
  <si>
    <r>
      <t xml:space="preserve">пгт. Разумное, ул. Бельгина, д. 8, </t>
    </r>
    <r>
      <rPr>
        <b/>
        <u/>
        <sz val="11"/>
        <color rgb="FF000000"/>
        <rFont val="Liberation Sans"/>
        <charset val="204"/>
      </rPr>
      <t xml:space="preserve"> январь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</si>
</sst>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00"/>
    <numFmt numFmtId="166" formatCode="0.00000"/>
    <numFmt numFmtId="167" formatCode="#,##0.0000"/>
  </numFmts>
  <fonts count="17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Liberation Sans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Liberation Sans"/>
      <charset val="204"/>
    </font>
    <font>
      <b/>
      <u/>
      <sz val="11"/>
      <color rgb="FF000000"/>
      <name val="Liberation Sans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62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1" applyFont="1">
      <alignment horizontal="left"/>
    </xf>
    <xf numFmtId="0" fontId="3" fillId="0" borderId="0" xfId="1" applyFo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 vertical="center"/>
    </xf>
    <xf numFmtId="0" fontId="4" fillId="0" borderId="0" xfId="0" applyFont="1"/>
    <xf numFmtId="0" fontId="7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0" fillId="5" borderId="0" xfId="0" applyFont="1" applyFill="1"/>
    <xf numFmtId="0" fontId="0" fillId="5" borderId="0" xfId="0" applyFill="1"/>
    <xf numFmtId="165" fontId="0" fillId="0" borderId="1" xfId="0" applyNumberFormat="1" applyFont="1" applyBorder="1" applyAlignment="1">
      <alignment horizontal="center" vertical="center"/>
    </xf>
    <xf numFmtId="0" fontId="0" fillId="3" borderId="0" xfId="0" applyFont="1" applyFill="1"/>
    <xf numFmtId="0" fontId="3" fillId="3" borderId="0" xfId="1" applyFont="1" applyFill="1">
      <alignment horizontal="left"/>
    </xf>
    <xf numFmtId="0" fontId="0" fillId="3" borderId="0" xfId="0" applyFill="1"/>
    <xf numFmtId="2" fontId="4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1" xfId="0" applyBorder="1"/>
    <xf numFmtId="0" fontId="0" fillId="2" borderId="1" xfId="0" applyFill="1" applyBorder="1"/>
    <xf numFmtId="0" fontId="0" fillId="2" borderId="0" xfId="0" applyFont="1" applyFill="1" applyAlignment="1">
      <alignment horizontal="center" vertical="center"/>
    </xf>
    <xf numFmtId="0" fontId="0" fillId="2" borderId="0" xfId="0" applyFill="1"/>
    <xf numFmtId="164" fontId="4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65" fontId="0" fillId="0" borderId="5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center" vertical="center"/>
    </xf>
    <xf numFmtId="167" fontId="16" fillId="3" borderId="1" xfId="0" applyNumberFormat="1" applyFont="1" applyFill="1" applyBorder="1" applyAlignment="1">
      <alignment horizontal="center" vertical="center" shrinkToFit="1"/>
    </xf>
    <xf numFmtId="167" fontId="15" fillId="3" borderId="1" xfId="0" applyNumberFormat="1" applyFont="1" applyFill="1" applyBorder="1" applyAlignment="1">
      <alignment horizontal="center" vertical="center" shrinkToFit="1"/>
    </xf>
    <xf numFmtId="167" fontId="16" fillId="3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zoomScale="90" zoomScaleNormal="90" workbookViewId="0">
      <selection activeCell="L12" sqref="L12"/>
    </sheetView>
  </sheetViews>
  <sheetFormatPr defaultRowHeight="15"/>
  <cols>
    <col min="5" max="5" width="13.85546875" style="19" customWidth="1"/>
    <col min="6" max="6" width="14" customWidth="1"/>
    <col min="8" max="8" width="14.5703125" customWidth="1"/>
    <col min="9" max="9" width="11" customWidth="1"/>
    <col min="10" max="10" width="11.5703125" customWidth="1"/>
    <col min="12" max="12" width="23.7109375" customWidth="1"/>
    <col min="13" max="13" width="11.5703125" customWidth="1"/>
    <col min="14" max="14" width="13.5703125" customWidth="1"/>
  </cols>
  <sheetData>
    <row r="1" spans="1:11" ht="15.75">
      <c r="A1" s="58" t="s">
        <v>33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>
      <c r="A2" s="38" t="s">
        <v>19</v>
      </c>
      <c r="B2" s="38" t="s">
        <v>18</v>
      </c>
      <c r="C2" s="38" t="s">
        <v>17</v>
      </c>
      <c r="D2" s="38" t="s">
        <v>16</v>
      </c>
      <c r="E2" s="49">
        <v>45651</v>
      </c>
      <c r="F2" s="49">
        <v>45682</v>
      </c>
      <c r="G2" s="38" t="s">
        <v>15</v>
      </c>
      <c r="H2" s="38" t="s">
        <v>14</v>
      </c>
      <c r="I2" s="38" t="s">
        <v>13</v>
      </c>
      <c r="J2" s="12" t="s">
        <v>12</v>
      </c>
      <c r="K2" s="12" t="s">
        <v>11</v>
      </c>
    </row>
    <row r="3" spans="1:11">
      <c r="A3" s="39">
        <v>8</v>
      </c>
      <c r="B3" s="39">
        <v>1</v>
      </c>
      <c r="C3" s="39">
        <v>1</v>
      </c>
      <c r="D3" s="39">
        <v>2025</v>
      </c>
      <c r="E3" s="50">
        <v>27.255199999999999</v>
      </c>
      <c r="F3" s="50">
        <v>28.791</v>
      </c>
      <c r="G3" s="48">
        <f>SUM(F3-E3)</f>
        <v>1.5358000000000018</v>
      </c>
      <c r="H3" s="16">
        <f>$I$84*(J3/$I$88)</f>
        <v>0.12890606256767589</v>
      </c>
      <c r="I3" s="16">
        <f>G3+H3</f>
        <v>1.6647060625676777</v>
      </c>
      <c r="J3" s="40">
        <v>61.1</v>
      </c>
      <c r="K3" s="10" t="s">
        <v>10</v>
      </c>
    </row>
    <row r="4" spans="1:11">
      <c r="A4" s="39">
        <v>8</v>
      </c>
      <c r="B4" s="39">
        <v>2</v>
      </c>
      <c r="C4" s="39">
        <f>$C$3</f>
        <v>1</v>
      </c>
      <c r="D4" s="39">
        <v>2025</v>
      </c>
      <c r="E4" s="51">
        <v>2.0184000000000002</v>
      </c>
      <c r="F4" s="51">
        <v>2.3776000000000002</v>
      </c>
      <c r="G4" s="48">
        <f>SUM(F4-E4)</f>
        <v>0.35919999999999996</v>
      </c>
      <c r="H4" s="16">
        <f t="shared" ref="H4:H8" si="0">$I$84*(J4/$I$88)</f>
        <v>6.1182910220337165E-2</v>
      </c>
      <c r="I4" s="16">
        <f t="shared" ref="I4:I34" si="1">G4+H4</f>
        <v>0.42038291022033714</v>
      </c>
      <c r="J4" s="40">
        <v>29</v>
      </c>
      <c r="K4" s="10" t="s">
        <v>10</v>
      </c>
    </row>
    <row r="5" spans="1:11">
      <c r="A5" s="39">
        <v>8</v>
      </c>
      <c r="B5" s="39">
        <v>3</v>
      </c>
      <c r="C5" s="39">
        <f t="shared" ref="C5:C68" si="2">$C$3</f>
        <v>1</v>
      </c>
      <c r="D5" s="39">
        <v>2025</v>
      </c>
      <c r="E5" s="51">
        <v>12.5898</v>
      </c>
      <c r="F5" s="51">
        <v>13.154500000000001</v>
      </c>
      <c r="G5" s="48">
        <f>SUM(F5-E5)</f>
        <v>0.5647000000000002</v>
      </c>
      <c r="H5" s="16">
        <f t="shared" si="0"/>
        <v>0.10780850731928376</v>
      </c>
      <c r="I5" s="16">
        <f t="shared" ref="I5:I19" si="3">G5+H5</f>
        <v>0.67250850731928402</v>
      </c>
      <c r="J5" s="41">
        <v>51.1</v>
      </c>
      <c r="K5" s="10" t="s">
        <v>10</v>
      </c>
    </row>
    <row r="6" spans="1:11">
      <c r="A6" s="39">
        <v>8</v>
      </c>
      <c r="B6" s="39">
        <v>4</v>
      </c>
      <c r="C6" s="39">
        <f t="shared" si="2"/>
        <v>1</v>
      </c>
      <c r="D6" s="39">
        <v>2025</v>
      </c>
      <c r="E6" s="50">
        <v>5.8582000000000001</v>
      </c>
      <c r="F6" s="50">
        <v>5.8586</v>
      </c>
      <c r="G6" s="48">
        <f>SUM(F6-E6)</f>
        <v>3.9999999999995595E-4</v>
      </c>
      <c r="H6" s="16">
        <f t="shared" si="0"/>
        <v>0.12194386933570649</v>
      </c>
      <c r="I6" s="16">
        <f t="shared" si="3"/>
        <v>0.12234386933570644</v>
      </c>
      <c r="J6" s="41">
        <v>57.8</v>
      </c>
      <c r="K6" s="10" t="s">
        <v>10</v>
      </c>
    </row>
    <row r="7" spans="1:11">
      <c r="A7" s="39">
        <v>8</v>
      </c>
      <c r="B7" s="39">
        <v>5</v>
      </c>
      <c r="C7" s="39">
        <f t="shared" si="2"/>
        <v>1</v>
      </c>
      <c r="D7" s="39">
        <v>2025</v>
      </c>
      <c r="E7" s="50">
        <v>11.275600000000001</v>
      </c>
      <c r="F7" s="50">
        <v>11.7972</v>
      </c>
      <c r="G7" s="48">
        <f t="shared" ref="G7:G34" si="4">SUM(F7-E7)</f>
        <v>0.5215999999999994</v>
      </c>
      <c r="H7" s="16">
        <f t="shared" si="0"/>
        <v>6.0339008010401478E-2</v>
      </c>
      <c r="I7" s="16">
        <f t="shared" si="3"/>
        <v>0.58193900801040088</v>
      </c>
      <c r="J7" s="41">
        <v>28.6</v>
      </c>
      <c r="K7" s="10" t="s">
        <v>10</v>
      </c>
    </row>
    <row r="8" spans="1:11">
      <c r="A8" s="39">
        <v>8</v>
      </c>
      <c r="B8" s="39">
        <v>6</v>
      </c>
      <c r="C8" s="39">
        <f t="shared" si="2"/>
        <v>1</v>
      </c>
      <c r="D8" s="39">
        <v>2025</v>
      </c>
      <c r="E8" s="50">
        <v>4.0221999999999998</v>
      </c>
      <c r="F8" s="50">
        <v>4.0221999999999998</v>
      </c>
      <c r="G8" s="48">
        <f t="shared" si="4"/>
        <v>0</v>
      </c>
      <c r="H8" s="16">
        <f t="shared" si="0"/>
        <v>6.0339008010401478E-2</v>
      </c>
      <c r="I8" s="16">
        <f t="shared" si="3"/>
        <v>6.0339008010401478E-2</v>
      </c>
      <c r="J8" s="41">
        <v>28.6</v>
      </c>
      <c r="K8" s="10" t="s">
        <v>10</v>
      </c>
    </row>
    <row r="9" spans="1:11">
      <c r="A9" s="39">
        <v>8</v>
      </c>
      <c r="B9" s="39">
        <v>7</v>
      </c>
      <c r="C9" s="39">
        <f t="shared" si="2"/>
        <v>1</v>
      </c>
      <c r="D9" s="39">
        <v>2025</v>
      </c>
      <c r="E9" s="50">
        <v>7.7183000000000002</v>
      </c>
      <c r="F9" s="50">
        <v>8.1720000000000006</v>
      </c>
      <c r="G9" s="48">
        <f t="shared" si="4"/>
        <v>0.45370000000000044</v>
      </c>
      <c r="H9" s="16">
        <f t="shared" ref="H9:H34" si="5">$I$84*(J9/$I$88)</f>
        <v>0.107175580661832</v>
      </c>
      <c r="I9" s="16">
        <f t="shared" si="3"/>
        <v>0.56087558066183241</v>
      </c>
      <c r="J9" s="41">
        <v>50.8</v>
      </c>
      <c r="K9" s="10" t="s">
        <v>10</v>
      </c>
    </row>
    <row r="10" spans="1:11">
      <c r="A10" s="39">
        <v>8</v>
      </c>
      <c r="B10" s="39">
        <v>8</v>
      </c>
      <c r="C10" s="39">
        <f t="shared" si="2"/>
        <v>1</v>
      </c>
      <c r="D10" s="39">
        <v>2025</v>
      </c>
      <c r="E10" s="52">
        <v>14.4772</v>
      </c>
      <c r="F10" s="52">
        <v>15.3977</v>
      </c>
      <c r="G10" s="48">
        <f t="shared" si="4"/>
        <v>0.92050000000000054</v>
      </c>
      <c r="H10" s="16">
        <f t="shared" si="5"/>
        <v>0.12152191823073864</v>
      </c>
      <c r="I10" s="16">
        <f t="shared" si="3"/>
        <v>1.0420219182307391</v>
      </c>
      <c r="J10" s="41">
        <v>57.6</v>
      </c>
      <c r="K10" s="10" t="s">
        <v>10</v>
      </c>
    </row>
    <row r="11" spans="1:11">
      <c r="A11" s="39">
        <v>8</v>
      </c>
      <c r="B11" s="39">
        <v>9</v>
      </c>
      <c r="C11" s="39">
        <f t="shared" si="2"/>
        <v>1</v>
      </c>
      <c r="D11" s="39">
        <v>2025</v>
      </c>
      <c r="E11" s="52">
        <v>3.3132000000000001</v>
      </c>
      <c r="F11" s="52">
        <v>3.7387000000000001</v>
      </c>
      <c r="G11" s="48">
        <f t="shared" si="4"/>
        <v>0.42549999999999999</v>
      </c>
      <c r="H11" s="16">
        <f t="shared" si="5"/>
        <v>5.9706081352949719E-2</v>
      </c>
      <c r="I11" s="16">
        <f t="shared" si="3"/>
        <v>0.48520608135294974</v>
      </c>
      <c r="J11" s="41">
        <v>28.3</v>
      </c>
      <c r="K11" s="10" t="s">
        <v>10</v>
      </c>
    </row>
    <row r="12" spans="1:11">
      <c r="A12" s="39">
        <v>8</v>
      </c>
      <c r="B12" s="39">
        <v>10</v>
      </c>
      <c r="C12" s="39">
        <f t="shared" si="2"/>
        <v>1</v>
      </c>
      <c r="D12" s="39">
        <v>2025</v>
      </c>
      <c r="E12" s="50">
        <v>8.9933999999999994</v>
      </c>
      <c r="F12" s="50">
        <v>9.3856000000000002</v>
      </c>
      <c r="G12" s="48">
        <f t="shared" si="4"/>
        <v>0.39220000000000077</v>
      </c>
      <c r="H12" s="16">
        <f t="shared" si="5"/>
        <v>5.9917056905433634E-2</v>
      </c>
      <c r="I12" s="16">
        <f t="shared" si="3"/>
        <v>0.45211705690543441</v>
      </c>
      <c r="J12" s="41">
        <v>28.4</v>
      </c>
      <c r="K12" s="10" t="s">
        <v>10</v>
      </c>
    </row>
    <row r="13" spans="1:11">
      <c r="A13" s="39">
        <v>8</v>
      </c>
      <c r="B13" s="39">
        <v>11</v>
      </c>
      <c r="C13" s="39">
        <f t="shared" si="2"/>
        <v>1</v>
      </c>
      <c r="D13" s="39">
        <v>2025</v>
      </c>
      <c r="E13" s="50">
        <v>12.615500000000001</v>
      </c>
      <c r="F13" s="50">
        <v>12.9718</v>
      </c>
      <c r="G13" s="48">
        <f t="shared" si="4"/>
        <v>0.35629999999999917</v>
      </c>
      <c r="H13" s="16">
        <f t="shared" si="5"/>
        <v>0.10696460510934809</v>
      </c>
      <c r="I13" s="16">
        <f t="shared" si="3"/>
        <v>0.46326460510934725</v>
      </c>
      <c r="J13" s="41">
        <v>50.7</v>
      </c>
      <c r="K13" s="10" t="s">
        <v>10</v>
      </c>
    </row>
    <row r="14" spans="1:11">
      <c r="A14" s="39">
        <v>8</v>
      </c>
      <c r="B14" s="39">
        <v>12</v>
      </c>
      <c r="C14" s="39">
        <f t="shared" si="2"/>
        <v>1</v>
      </c>
      <c r="D14" s="39">
        <v>2025</v>
      </c>
      <c r="E14" s="50">
        <v>15.818199999999999</v>
      </c>
      <c r="F14" s="50">
        <v>16.014399999999998</v>
      </c>
      <c r="G14" s="48">
        <f t="shared" si="4"/>
        <v>0.19619999999999926</v>
      </c>
      <c r="H14" s="16">
        <f t="shared" si="5"/>
        <v>0.12194386933570649</v>
      </c>
      <c r="I14" s="16">
        <f t="shared" si="3"/>
        <v>0.31814386933570576</v>
      </c>
      <c r="J14" s="41">
        <v>57.8</v>
      </c>
      <c r="K14" s="10" t="s">
        <v>10</v>
      </c>
    </row>
    <row r="15" spans="1:11">
      <c r="A15" s="39">
        <v>8</v>
      </c>
      <c r="B15" s="39">
        <v>13</v>
      </c>
      <c r="C15" s="39">
        <f t="shared" si="2"/>
        <v>1</v>
      </c>
      <c r="D15" s="39">
        <v>2025</v>
      </c>
      <c r="E15" s="50">
        <v>8.9400999999999993</v>
      </c>
      <c r="F15" s="50">
        <v>9.3591999999999995</v>
      </c>
      <c r="G15" s="48">
        <f t="shared" si="4"/>
        <v>0.41910000000000025</v>
      </c>
      <c r="H15" s="16">
        <f t="shared" si="5"/>
        <v>6.0128032457917563E-2</v>
      </c>
      <c r="I15" s="16">
        <f t="shared" si="3"/>
        <v>0.47922803245791779</v>
      </c>
      <c r="J15" s="41">
        <v>28.5</v>
      </c>
      <c r="K15" s="10" t="s">
        <v>10</v>
      </c>
    </row>
    <row r="16" spans="1:11">
      <c r="A16" s="39">
        <v>8</v>
      </c>
      <c r="B16" s="39">
        <v>14</v>
      </c>
      <c r="C16" s="39">
        <f t="shared" si="2"/>
        <v>1</v>
      </c>
      <c r="D16" s="39">
        <v>2025</v>
      </c>
      <c r="E16" s="50">
        <v>12.436500000000001</v>
      </c>
      <c r="F16" s="50">
        <v>13.0106</v>
      </c>
      <c r="G16" s="48">
        <f t="shared" si="4"/>
        <v>0.57409999999999961</v>
      </c>
      <c r="H16" s="16">
        <f t="shared" si="5"/>
        <v>6.05499835628854E-2</v>
      </c>
      <c r="I16" s="16">
        <f t="shared" si="3"/>
        <v>0.63464998356288504</v>
      </c>
      <c r="J16" s="41">
        <v>28.7</v>
      </c>
      <c r="K16" s="10" t="s">
        <v>10</v>
      </c>
    </row>
    <row r="17" spans="1:11">
      <c r="A17" s="39">
        <v>8</v>
      </c>
      <c r="B17" s="39">
        <v>15</v>
      </c>
      <c r="C17" s="39">
        <f t="shared" si="2"/>
        <v>1</v>
      </c>
      <c r="D17" s="39">
        <v>2025</v>
      </c>
      <c r="E17" s="50">
        <v>0.96040000000000003</v>
      </c>
      <c r="F17" s="50">
        <v>0.96040000000000003</v>
      </c>
      <c r="G17" s="48">
        <f t="shared" si="4"/>
        <v>0</v>
      </c>
      <c r="H17" s="16">
        <f t="shared" si="5"/>
        <v>0.107175580661832</v>
      </c>
      <c r="I17" s="16">
        <f t="shared" si="3"/>
        <v>0.107175580661832</v>
      </c>
      <c r="J17" s="41">
        <v>50.8</v>
      </c>
      <c r="K17" s="10" t="s">
        <v>10</v>
      </c>
    </row>
    <row r="18" spans="1:11">
      <c r="A18" s="39">
        <v>8</v>
      </c>
      <c r="B18" s="39">
        <v>16</v>
      </c>
      <c r="C18" s="39">
        <f t="shared" si="2"/>
        <v>1</v>
      </c>
      <c r="D18" s="39">
        <v>2025</v>
      </c>
      <c r="E18" s="50">
        <v>15.1381</v>
      </c>
      <c r="F18" s="50">
        <v>16.101099999999999</v>
      </c>
      <c r="G18" s="48">
        <f t="shared" si="4"/>
        <v>0.96299999999999919</v>
      </c>
      <c r="H18" s="16">
        <f t="shared" si="5"/>
        <v>0.1210999671257708</v>
      </c>
      <c r="I18" s="16">
        <f t="shared" si="3"/>
        <v>1.0840999671257701</v>
      </c>
      <c r="J18" s="41">
        <v>57.4</v>
      </c>
      <c r="K18" s="10" t="s">
        <v>10</v>
      </c>
    </row>
    <row r="19" spans="1:11">
      <c r="A19" s="39">
        <v>8</v>
      </c>
      <c r="B19" s="39">
        <v>17</v>
      </c>
      <c r="C19" s="39">
        <f t="shared" si="2"/>
        <v>1</v>
      </c>
      <c r="D19" s="39">
        <v>2025</v>
      </c>
      <c r="E19" s="50">
        <v>8.0449000000000002</v>
      </c>
      <c r="F19" s="50">
        <v>8.1684000000000001</v>
      </c>
      <c r="G19" s="48">
        <f t="shared" si="4"/>
        <v>0.12349999999999994</v>
      </c>
      <c r="H19" s="16">
        <f t="shared" si="5"/>
        <v>6.0339008010401478E-2</v>
      </c>
      <c r="I19" s="16">
        <f t="shared" si="3"/>
        <v>0.18383900801040143</v>
      </c>
      <c r="J19" s="41">
        <v>28.6</v>
      </c>
      <c r="K19" s="10" t="s">
        <v>10</v>
      </c>
    </row>
    <row r="20" spans="1:11">
      <c r="A20" s="39">
        <v>8</v>
      </c>
      <c r="B20" s="39">
        <v>18</v>
      </c>
      <c r="C20" s="39">
        <f t="shared" si="2"/>
        <v>1</v>
      </c>
      <c r="D20" s="39">
        <v>2025</v>
      </c>
      <c r="E20" s="50">
        <v>12.868399999999999</v>
      </c>
      <c r="F20" s="50">
        <v>13.4368</v>
      </c>
      <c r="G20" s="48">
        <f t="shared" si="4"/>
        <v>0.56840000000000046</v>
      </c>
      <c r="H20" s="16">
        <f t="shared" si="5"/>
        <v>6.05499835628854E-2</v>
      </c>
      <c r="I20" s="16">
        <f t="shared" si="1"/>
        <v>0.62894998356288589</v>
      </c>
      <c r="J20" s="41">
        <v>28.7</v>
      </c>
      <c r="K20" s="10" t="s">
        <v>10</v>
      </c>
    </row>
    <row r="21" spans="1:11">
      <c r="A21" s="39">
        <v>8</v>
      </c>
      <c r="B21" s="39">
        <v>19</v>
      </c>
      <c r="C21" s="39">
        <f t="shared" si="2"/>
        <v>1</v>
      </c>
      <c r="D21" s="39">
        <v>2025</v>
      </c>
      <c r="E21" s="50">
        <v>4.6589999999999998</v>
      </c>
      <c r="F21" s="50">
        <v>4.8716999999999997</v>
      </c>
      <c r="G21" s="48">
        <f t="shared" si="4"/>
        <v>0.21269999999999989</v>
      </c>
      <c r="H21" s="16">
        <f t="shared" si="5"/>
        <v>0.10759753176679984</v>
      </c>
      <c r="I21" s="16">
        <f t="shared" si="1"/>
        <v>0.32029753176679976</v>
      </c>
      <c r="J21" s="41">
        <v>51</v>
      </c>
      <c r="K21" s="10" t="s">
        <v>10</v>
      </c>
    </row>
    <row r="22" spans="1:11">
      <c r="A22" s="39">
        <v>8</v>
      </c>
      <c r="B22" s="39">
        <v>20</v>
      </c>
      <c r="C22" s="39">
        <f t="shared" si="2"/>
        <v>1</v>
      </c>
      <c r="D22" s="39">
        <v>2025</v>
      </c>
      <c r="E22" s="50">
        <v>4.8240999999999996</v>
      </c>
      <c r="F22" s="50">
        <v>4.9814999999999996</v>
      </c>
      <c r="G22" s="48">
        <f t="shared" si="4"/>
        <v>0.15739999999999998</v>
      </c>
      <c r="H22" s="16">
        <f t="shared" si="5"/>
        <v>0.1210999671257708</v>
      </c>
      <c r="I22" s="16">
        <f t="shared" si="1"/>
        <v>0.2784999671257708</v>
      </c>
      <c r="J22" s="41">
        <v>57.4</v>
      </c>
      <c r="K22" s="10" t="s">
        <v>10</v>
      </c>
    </row>
    <row r="23" spans="1:11">
      <c r="A23" s="39">
        <v>8</v>
      </c>
      <c r="B23" s="39">
        <v>21</v>
      </c>
      <c r="C23" s="39">
        <f t="shared" si="2"/>
        <v>1</v>
      </c>
      <c r="D23" s="39">
        <v>2025</v>
      </c>
      <c r="E23" s="50">
        <v>8.6999999999999994E-3</v>
      </c>
      <c r="F23" s="50">
        <v>8.6999999999999994E-3</v>
      </c>
      <c r="G23" s="48">
        <f t="shared" si="4"/>
        <v>0</v>
      </c>
      <c r="H23" s="16">
        <f t="shared" si="5"/>
        <v>6.0128032457917563E-2</v>
      </c>
      <c r="I23" s="16">
        <f t="shared" si="1"/>
        <v>6.0128032457917563E-2</v>
      </c>
      <c r="J23" s="41">
        <v>28.5</v>
      </c>
      <c r="K23" s="10" t="s">
        <v>10</v>
      </c>
    </row>
    <row r="24" spans="1:11">
      <c r="A24" s="39">
        <v>8</v>
      </c>
      <c r="B24" s="39">
        <v>22</v>
      </c>
      <c r="C24" s="39">
        <f t="shared" si="2"/>
        <v>1</v>
      </c>
      <c r="D24" s="39">
        <v>2025</v>
      </c>
      <c r="E24" s="50">
        <v>13.519600000000001</v>
      </c>
      <c r="F24" s="50">
        <v>14.1732</v>
      </c>
      <c r="G24" s="48">
        <f t="shared" si="4"/>
        <v>0.65359999999999907</v>
      </c>
      <c r="H24" s="16">
        <f t="shared" si="5"/>
        <v>6.0339008010401478E-2</v>
      </c>
      <c r="I24" s="16">
        <f t="shared" si="1"/>
        <v>0.71393900801040056</v>
      </c>
      <c r="J24" s="41">
        <v>28.6</v>
      </c>
      <c r="K24" s="10" t="s">
        <v>10</v>
      </c>
    </row>
    <row r="25" spans="1:11">
      <c r="A25" s="39">
        <v>8</v>
      </c>
      <c r="B25" s="39">
        <v>23</v>
      </c>
      <c r="C25" s="39">
        <f t="shared" si="2"/>
        <v>1</v>
      </c>
      <c r="D25" s="39">
        <v>2025</v>
      </c>
      <c r="E25" s="50">
        <v>11.2835</v>
      </c>
      <c r="F25" s="50">
        <v>12.285299999999999</v>
      </c>
      <c r="G25" s="48">
        <f t="shared" si="4"/>
        <v>1.0017999999999994</v>
      </c>
      <c r="H25" s="16">
        <f t="shared" si="5"/>
        <v>0.10801948287176769</v>
      </c>
      <c r="I25" s="16">
        <f t="shared" si="1"/>
        <v>1.1098194828717671</v>
      </c>
      <c r="J25" s="41">
        <v>51.2</v>
      </c>
      <c r="K25" s="10" t="s">
        <v>10</v>
      </c>
    </row>
    <row r="26" spans="1:11">
      <c r="A26" s="39">
        <v>8</v>
      </c>
      <c r="B26" s="39">
        <v>24</v>
      </c>
      <c r="C26" s="39">
        <f t="shared" si="2"/>
        <v>1</v>
      </c>
      <c r="D26" s="39">
        <v>2025</v>
      </c>
      <c r="E26" s="50">
        <v>19.3734</v>
      </c>
      <c r="F26" s="50">
        <v>20.226600000000001</v>
      </c>
      <c r="G26" s="48">
        <f t="shared" si="4"/>
        <v>0.85320000000000107</v>
      </c>
      <c r="H26" s="16">
        <f t="shared" si="5"/>
        <v>0.12131094267825472</v>
      </c>
      <c r="I26" s="16">
        <f t="shared" si="1"/>
        <v>0.97451094267825578</v>
      </c>
      <c r="J26" s="41">
        <v>57.5</v>
      </c>
      <c r="K26" s="10" t="s">
        <v>10</v>
      </c>
    </row>
    <row r="27" spans="1:11">
      <c r="A27" s="39">
        <v>8</v>
      </c>
      <c r="B27" s="39">
        <v>25</v>
      </c>
      <c r="C27" s="39">
        <f t="shared" si="2"/>
        <v>1</v>
      </c>
      <c r="D27" s="39">
        <v>2025</v>
      </c>
      <c r="E27" s="50">
        <v>6.1227999999999998</v>
      </c>
      <c r="F27" s="50">
        <v>6.7355</v>
      </c>
      <c r="G27" s="48">
        <f t="shared" si="4"/>
        <v>0.61270000000000024</v>
      </c>
      <c r="H27" s="16">
        <f t="shared" si="5"/>
        <v>6.05499835628854E-2</v>
      </c>
      <c r="I27" s="16">
        <f t="shared" si="1"/>
        <v>0.67324998356288568</v>
      </c>
      <c r="J27" s="41">
        <v>28.7</v>
      </c>
      <c r="K27" s="10" t="s">
        <v>10</v>
      </c>
    </row>
    <row r="28" spans="1:11">
      <c r="A28" s="39">
        <v>8</v>
      </c>
      <c r="B28" s="39">
        <v>26</v>
      </c>
      <c r="C28" s="39">
        <f t="shared" si="2"/>
        <v>1</v>
      </c>
      <c r="D28" s="39">
        <v>2025</v>
      </c>
      <c r="E28" s="50">
        <v>1.6949000000000001</v>
      </c>
      <c r="F28" s="50">
        <v>1.6955</v>
      </c>
      <c r="G28" s="48">
        <f t="shared" si="4"/>
        <v>5.9999999999993392E-4</v>
      </c>
      <c r="H28" s="16">
        <f t="shared" si="5"/>
        <v>6.0760959115369322E-2</v>
      </c>
      <c r="I28" s="16">
        <f t="shared" si="1"/>
        <v>6.1360959115369255E-2</v>
      </c>
      <c r="J28" s="41">
        <v>28.8</v>
      </c>
      <c r="K28" s="10" t="s">
        <v>10</v>
      </c>
    </row>
    <row r="29" spans="1:11">
      <c r="A29" s="39">
        <v>8</v>
      </c>
      <c r="B29" s="39">
        <v>27</v>
      </c>
      <c r="C29" s="39">
        <f t="shared" si="2"/>
        <v>1</v>
      </c>
      <c r="D29" s="39">
        <v>2025</v>
      </c>
      <c r="E29" s="50">
        <v>20.630299999999998</v>
      </c>
      <c r="F29" s="50">
        <v>21.765499999999999</v>
      </c>
      <c r="G29" s="48">
        <f t="shared" si="4"/>
        <v>1.1352000000000011</v>
      </c>
      <c r="H29" s="16">
        <f t="shared" si="5"/>
        <v>0.10759753176679984</v>
      </c>
      <c r="I29" s="16">
        <f t="shared" si="1"/>
        <v>1.242797531766801</v>
      </c>
      <c r="J29" s="41">
        <v>51</v>
      </c>
      <c r="K29" s="10" t="s">
        <v>10</v>
      </c>
    </row>
    <row r="30" spans="1:11">
      <c r="A30" s="39">
        <v>8</v>
      </c>
      <c r="B30" s="39">
        <v>28</v>
      </c>
      <c r="C30" s="39">
        <f t="shared" si="2"/>
        <v>1</v>
      </c>
      <c r="D30" s="39">
        <v>2025</v>
      </c>
      <c r="E30" s="50">
        <v>19.458300000000001</v>
      </c>
      <c r="F30" s="50">
        <v>20.3093</v>
      </c>
      <c r="G30" s="48">
        <f t="shared" si="4"/>
        <v>0.85099999999999909</v>
      </c>
      <c r="H30" s="16">
        <f t="shared" si="5"/>
        <v>0.12088899157328686</v>
      </c>
      <c r="I30" s="16">
        <f t="shared" si="1"/>
        <v>0.97188899157328601</v>
      </c>
      <c r="J30" s="41">
        <v>57.3</v>
      </c>
      <c r="K30" s="10" t="s">
        <v>10</v>
      </c>
    </row>
    <row r="31" spans="1:11">
      <c r="A31" s="39">
        <v>8</v>
      </c>
      <c r="B31" s="39">
        <v>29</v>
      </c>
      <c r="C31" s="39">
        <f t="shared" si="2"/>
        <v>1</v>
      </c>
      <c r="D31" s="39">
        <v>2025</v>
      </c>
      <c r="E31" s="50">
        <v>7.8971</v>
      </c>
      <c r="F31" s="50">
        <v>8.5136000000000003</v>
      </c>
      <c r="G31" s="48">
        <f t="shared" si="4"/>
        <v>0.61650000000000027</v>
      </c>
      <c r="H31" s="16">
        <f t="shared" si="5"/>
        <v>6.0339008010401478E-2</v>
      </c>
      <c r="I31" s="16">
        <f t="shared" si="1"/>
        <v>0.67683900801040175</v>
      </c>
      <c r="J31" s="41">
        <v>28.6</v>
      </c>
      <c r="K31" s="10" t="s">
        <v>10</v>
      </c>
    </row>
    <row r="32" spans="1:11">
      <c r="A32" s="39">
        <v>8</v>
      </c>
      <c r="B32" s="39">
        <v>30</v>
      </c>
      <c r="C32" s="39">
        <f t="shared" si="2"/>
        <v>1</v>
      </c>
      <c r="D32" s="39">
        <v>2025</v>
      </c>
      <c r="E32" s="50">
        <v>3.0939999999999999</v>
      </c>
      <c r="F32" s="50">
        <v>3.2010999999999998</v>
      </c>
      <c r="G32" s="48">
        <f>SUM(F32-E32)</f>
        <v>0.10709999999999997</v>
      </c>
      <c r="H32" s="16">
        <f t="shared" si="5"/>
        <v>6.05499835628854E-2</v>
      </c>
      <c r="I32" s="16">
        <f t="shared" si="1"/>
        <v>0.16764998356288538</v>
      </c>
      <c r="J32" s="41">
        <v>28.7</v>
      </c>
      <c r="K32" s="10" t="s">
        <v>10</v>
      </c>
    </row>
    <row r="33" spans="1:11">
      <c r="A33" s="39">
        <v>8</v>
      </c>
      <c r="B33" s="39">
        <v>31</v>
      </c>
      <c r="C33" s="39">
        <f t="shared" si="2"/>
        <v>1</v>
      </c>
      <c r="D33" s="39">
        <v>2025</v>
      </c>
      <c r="E33" s="50">
        <v>1.3656999999999999</v>
      </c>
      <c r="F33" s="50">
        <v>1.3656999999999999</v>
      </c>
      <c r="G33" s="48">
        <f t="shared" si="4"/>
        <v>0</v>
      </c>
      <c r="H33" s="16">
        <f t="shared" si="5"/>
        <v>0.10738655621431591</v>
      </c>
      <c r="I33" s="16">
        <f t="shared" si="1"/>
        <v>0.10738655621431591</v>
      </c>
      <c r="J33" s="41">
        <v>50.9</v>
      </c>
      <c r="K33" s="10" t="s">
        <v>10</v>
      </c>
    </row>
    <row r="34" spans="1:11">
      <c r="A34" s="39">
        <v>8</v>
      </c>
      <c r="B34" s="39">
        <v>32</v>
      </c>
      <c r="C34" s="39">
        <f t="shared" si="2"/>
        <v>1</v>
      </c>
      <c r="D34" s="39">
        <v>2025</v>
      </c>
      <c r="E34" s="50">
        <v>8.1155000000000008</v>
      </c>
      <c r="F34" s="50">
        <v>8.3602000000000007</v>
      </c>
      <c r="G34" s="48">
        <f t="shared" si="4"/>
        <v>0.24469999999999992</v>
      </c>
      <c r="H34" s="16">
        <f t="shared" si="5"/>
        <v>0.11519265165622102</v>
      </c>
      <c r="I34" s="16">
        <f t="shared" si="1"/>
        <v>0.35989265165622092</v>
      </c>
      <c r="J34" s="41">
        <v>54.6</v>
      </c>
      <c r="K34" s="10" t="s">
        <v>10</v>
      </c>
    </row>
    <row r="35" spans="1:11">
      <c r="A35" s="39">
        <v>8</v>
      </c>
      <c r="B35" s="39">
        <v>33</v>
      </c>
      <c r="C35" s="39">
        <f t="shared" si="2"/>
        <v>1</v>
      </c>
      <c r="D35" s="39">
        <v>2025</v>
      </c>
      <c r="E35" s="53">
        <v>9.6283999999999992</v>
      </c>
      <c r="F35" s="53">
        <v>10.289400000000001</v>
      </c>
      <c r="G35" s="48">
        <f t="shared" ref="G35:G66" si="6">SUM(F35-E35)</f>
        <v>0.66100000000000136</v>
      </c>
      <c r="H35" s="16">
        <f t="shared" ref="H35:H66" si="7">$I$84*(J35/$I$88)</f>
        <v>6.05499835628854E-2</v>
      </c>
      <c r="I35" s="16">
        <f t="shared" ref="I35:I66" si="8">G35+H35</f>
        <v>0.7215499835628868</v>
      </c>
      <c r="J35" s="41">
        <v>28.7</v>
      </c>
      <c r="K35" s="10" t="s">
        <v>10</v>
      </c>
    </row>
    <row r="36" spans="1:11">
      <c r="A36" s="39">
        <v>8</v>
      </c>
      <c r="B36" s="39">
        <v>34</v>
      </c>
      <c r="C36" s="39">
        <f t="shared" si="2"/>
        <v>1</v>
      </c>
      <c r="D36" s="39">
        <v>2025</v>
      </c>
      <c r="E36" s="50">
        <v>7.8777999999999997</v>
      </c>
      <c r="F36" s="50">
        <v>8.1862999999999992</v>
      </c>
      <c r="G36" s="48">
        <f t="shared" si="6"/>
        <v>0.30849999999999955</v>
      </c>
      <c r="H36" s="16">
        <f t="shared" si="7"/>
        <v>6.0760959115369322E-2</v>
      </c>
      <c r="I36" s="16">
        <f t="shared" si="8"/>
        <v>0.36926095911536888</v>
      </c>
      <c r="J36" s="41">
        <v>28.8</v>
      </c>
      <c r="K36" s="10" t="s">
        <v>10</v>
      </c>
    </row>
    <row r="37" spans="1:11">
      <c r="A37" s="39">
        <v>8</v>
      </c>
      <c r="B37" s="39">
        <v>35</v>
      </c>
      <c r="C37" s="39">
        <f t="shared" si="2"/>
        <v>1</v>
      </c>
      <c r="D37" s="39">
        <v>2025</v>
      </c>
      <c r="E37" s="50">
        <v>2.1686000000000001</v>
      </c>
      <c r="F37" s="50">
        <v>2.1987000000000001</v>
      </c>
      <c r="G37" s="48">
        <f t="shared" si="6"/>
        <v>3.0100000000000016E-2</v>
      </c>
      <c r="H37" s="16">
        <f t="shared" si="7"/>
        <v>0.10232314295470181</v>
      </c>
      <c r="I37" s="16">
        <f t="shared" si="8"/>
        <v>0.13242314295470181</v>
      </c>
      <c r="J37" s="41">
        <v>48.5</v>
      </c>
      <c r="K37" s="10" t="s">
        <v>10</v>
      </c>
    </row>
    <row r="38" spans="1:11">
      <c r="A38" s="39">
        <v>8</v>
      </c>
      <c r="B38" s="39">
        <v>36</v>
      </c>
      <c r="C38" s="39">
        <f t="shared" si="2"/>
        <v>1</v>
      </c>
      <c r="D38" s="39">
        <v>2025</v>
      </c>
      <c r="E38" s="50">
        <v>13.5871</v>
      </c>
      <c r="F38" s="50">
        <v>14.1858</v>
      </c>
      <c r="G38" s="48">
        <f t="shared" si="6"/>
        <v>0.5987000000000009</v>
      </c>
      <c r="H38" s="16">
        <f t="shared" si="7"/>
        <v>0.13249264695990254</v>
      </c>
      <c r="I38" s="16">
        <f t="shared" si="8"/>
        <v>0.73119264695990349</v>
      </c>
      <c r="J38" s="41">
        <v>62.8</v>
      </c>
      <c r="K38" s="10" t="s">
        <v>10</v>
      </c>
    </row>
    <row r="39" spans="1:11">
      <c r="A39" s="39">
        <v>8</v>
      </c>
      <c r="B39" s="39">
        <v>37</v>
      </c>
      <c r="C39" s="39">
        <f t="shared" si="2"/>
        <v>1</v>
      </c>
      <c r="D39" s="39">
        <v>2025</v>
      </c>
      <c r="E39" s="50">
        <v>15.1244</v>
      </c>
      <c r="F39" s="50">
        <v>15.7714</v>
      </c>
      <c r="G39" s="48">
        <f t="shared" si="6"/>
        <v>0.64700000000000024</v>
      </c>
      <c r="H39" s="16">
        <f t="shared" si="7"/>
        <v>0.13207069585493472</v>
      </c>
      <c r="I39" s="16">
        <f t="shared" si="8"/>
        <v>0.77907069585493494</v>
      </c>
      <c r="J39" s="41">
        <v>62.6</v>
      </c>
      <c r="K39" s="10" t="s">
        <v>10</v>
      </c>
    </row>
    <row r="40" spans="1:11">
      <c r="A40" s="39">
        <v>8</v>
      </c>
      <c r="B40" s="39">
        <v>38</v>
      </c>
      <c r="C40" s="39">
        <f t="shared" si="2"/>
        <v>1</v>
      </c>
      <c r="D40" s="39">
        <v>2025</v>
      </c>
      <c r="E40" s="50">
        <v>13.628</v>
      </c>
      <c r="F40" s="50">
        <v>14.3222</v>
      </c>
      <c r="G40" s="48">
        <f t="shared" si="6"/>
        <v>0.69420000000000037</v>
      </c>
      <c r="H40" s="16">
        <f t="shared" si="7"/>
        <v>6.5824372374983425E-2</v>
      </c>
      <c r="I40" s="16">
        <f t="shared" si="8"/>
        <v>0.76002437237498377</v>
      </c>
      <c r="J40" s="41">
        <v>31.2</v>
      </c>
      <c r="K40" s="10" t="s">
        <v>10</v>
      </c>
    </row>
    <row r="41" spans="1:11">
      <c r="A41" s="39">
        <v>8</v>
      </c>
      <c r="B41" s="39">
        <v>39</v>
      </c>
      <c r="C41" s="39">
        <f t="shared" si="2"/>
        <v>1</v>
      </c>
      <c r="D41" s="39">
        <v>2025</v>
      </c>
      <c r="E41" s="50">
        <v>12.497299999999999</v>
      </c>
      <c r="F41" s="50">
        <v>13.2317</v>
      </c>
      <c r="G41" s="48">
        <f t="shared" si="6"/>
        <v>0.73440000000000083</v>
      </c>
      <c r="H41" s="16">
        <f t="shared" si="7"/>
        <v>6.5824372374983425E-2</v>
      </c>
      <c r="I41" s="16">
        <f t="shared" si="8"/>
        <v>0.80022437237498423</v>
      </c>
      <c r="J41" s="41">
        <v>31.2</v>
      </c>
      <c r="K41" s="10" t="s">
        <v>10</v>
      </c>
    </row>
    <row r="42" spans="1:11">
      <c r="A42" s="39">
        <v>8</v>
      </c>
      <c r="B42" s="39">
        <v>40</v>
      </c>
      <c r="C42" s="39">
        <f t="shared" si="2"/>
        <v>1</v>
      </c>
      <c r="D42" s="39">
        <v>2025</v>
      </c>
      <c r="E42" s="51">
        <v>19.2121</v>
      </c>
      <c r="F42" s="51">
        <v>20.130600000000001</v>
      </c>
      <c r="G42" s="48">
        <f t="shared" si="6"/>
        <v>0.91850000000000165</v>
      </c>
      <c r="H42" s="16">
        <f t="shared" si="7"/>
        <v>0.13143776919748296</v>
      </c>
      <c r="I42" s="16">
        <f t="shared" si="8"/>
        <v>1.0499377691974847</v>
      </c>
      <c r="J42" s="42">
        <v>62.3</v>
      </c>
      <c r="K42" s="10" t="s">
        <v>10</v>
      </c>
    </row>
    <row r="43" spans="1:11">
      <c r="A43" s="39">
        <v>8</v>
      </c>
      <c r="B43" s="39">
        <v>41</v>
      </c>
      <c r="C43" s="39">
        <f t="shared" si="2"/>
        <v>1</v>
      </c>
      <c r="D43" s="39">
        <v>2025</v>
      </c>
      <c r="E43" s="50">
        <v>20.356999999999999</v>
      </c>
      <c r="F43" s="50">
        <v>21.4117</v>
      </c>
      <c r="G43" s="48">
        <f t="shared" si="6"/>
        <v>1.0547000000000004</v>
      </c>
      <c r="H43" s="16">
        <f t="shared" si="7"/>
        <v>0.16329507762255507</v>
      </c>
      <c r="I43" s="16">
        <f t="shared" si="8"/>
        <v>1.2179950776225554</v>
      </c>
      <c r="J43" s="41">
        <v>77.400000000000006</v>
      </c>
      <c r="K43" s="10" t="s">
        <v>10</v>
      </c>
    </row>
    <row r="44" spans="1:11">
      <c r="A44" s="39">
        <v>8</v>
      </c>
      <c r="B44" s="39">
        <v>42</v>
      </c>
      <c r="C44" s="39">
        <f t="shared" si="2"/>
        <v>1</v>
      </c>
      <c r="D44" s="39">
        <v>2025</v>
      </c>
      <c r="E44" s="50">
        <v>2.9994000000000001</v>
      </c>
      <c r="F44" s="50">
        <v>3.0327999999999999</v>
      </c>
      <c r="G44" s="48">
        <f t="shared" si="6"/>
        <v>3.3399999999999874E-2</v>
      </c>
      <c r="H44" s="16">
        <f t="shared" si="7"/>
        <v>0.13207069585493472</v>
      </c>
      <c r="I44" s="16">
        <f t="shared" si="8"/>
        <v>0.1654706958549346</v>
      </c>
      <c r="J44" s="41">
        <v>62.6</v>
      </c>
      <c r="K44" s="10" t="s">
        <v>10</v>
      </c>
    </row>
    <row r="45" spans="1:11">
      <c r="A45" s="39">
        <v>8</v>
      </c>
      <c r="B45" s="39">
        <v>43</v>
      </c>
      <c r="C45" s="39">
        <f t="shared" si="2"/>
        <v>1</v>
      </c>
      <c r="D45" s="39">
        <v>2025</v>
      </c>
      <c r="E45" s="50">
        <v>7.6089000000000002</v>
      </c>
      <c r="F45" s="50">
        <v>8.4192999999999998</v>
      </c>
      <c r="G45" s="48">
        <f t="shared" si="6"/>
        <v>0.81039999999999957</v>
      </c>
      <c r="H45" s="16">
        <f t="shared" si="7"/>
        <v>6.5824372374983425E-2</v>
      </c>
      <c r="I45" s="16">
        <f t="shared" si="8"/>
        <v>0.87622437237498296</v>
      </c>
      <c r="J45" s="41">
        <v>31.2</v>
      </c>
      <c r="K45" s="10" t="s">
        <v>10</v>
      </c>
    </row>
    <row r="46" spans="1:11">
      <c r="A46" s="39">
        <v>8</v>
      </c>
      <c r="B46" s="39">
        <v>44</v>
      </c>
      <c r="C46" s="39">
        <f t="shared" si="2"/>
        <v>1</v>
      </c>
      <c r="D46" s="39">
        <v>2025</v>
      </c>
      <c r="E46" s="50">
        <v>13.6089</v>
      </c>
      <c r="F46" s="50">
        <v>14.2597</v>
      </c>
      <c r="G46" s="48">
        <f t="shared" si="6"/>
        <v>0.65080000000000027</v>
      </c>
      <c r="H46" s="16">
        <f t="shared" si="7"/>
        <v>6.5824372374983425E-2</v>
      </c>
      <c r="I46" s="16">
        <f t="shared" si="8"/>
        <v>0.71662437237498366</v>
      </c>
      <c r="J46" s="41">
        <v>31.2</v>
      </c>
      <c r="K46" s="10" t="s">
        <v>10</v>
      </c>
    </row>
    <row r="47" spans="1:11">
      <c r="A47" s="39">
        <v>8</v>
      </c>
      <c r="B47" s="39">
        <v>45</v>
      </c>
      <c r="C47" s="39">
        <f t="shared" si="2"/>
        <v>1</v>
      </c>
      <c r="D47" s="39">
        <v>2025</v>
      </c>
      <c r="E47" s="50">
        <v>9.5589999999999993</v>
      </c>
      <c r="F47" s="50">
        <v>10.334300000000001</v>
      </c>
      <c r="G47" s="48">
        <f t="shared" si="6"/>
        <v>0.77530000000000143</v>
      </c>
      <c r="H47" s="16">
        <f t="shared" si="7"/>
        <v>0.13228167140741864</v>
      </c>
      <c r="I47" s="16">
        <f t="shared" si="8"/>
        <v>0.90758167140742008</v>
      </c>
      <c r="J47" s="41">
        <v>62.7</v>
      </c>
      <c r="K47" s="10" t="s">
        <v>10</v>
      </c>
    </row>
    <row r="48" spans="1:11">
      <c r="A48" s="39">
        <v>8</v>
      </c>
      <c r="B48" s="39">
        <v>46</v>
      </c>
      <c r="C48" s="39">
        <f t="shared" si="2"/>
        <v>1</v>
      </c>
      <c r="D48" s="39">
        <v>2025</v>
      </c>
      <c r="E48" s="50">
        <v>23.2712</v>
      </c>
      <c r="F48" s="50">
        <v>24.2135</v>
      </c>
      <c r="G48" s="48">
        <f t="shared" si="6"/>
        <v>0.94229999999999947</v>
      </c>
      <c r="H48" s="16">
        <f t="shared" si="7"/>
        <v>0.16371702872752289</v>
      </c>
      <c r="I48" s="16">
        <f t="shared" si="8"/>
        <v>1.1060170287275224</v>
      </c>
      <c r="J48" s="41">
        <v>77.599999999999994</v>
      </c>
      <c r="K48" s="10" t="s">
        <v>10</v>
      </c>
    </row>
    <row r="49" spans="1:11">
      <c r="A49" s="39">
        <v>8</v>
      </c>
      <c r="B49" s="39">
        <v>47</v>
      </c>
      <c r="C49" s="39">
        <f t="shared" si="2"/>
        <v>1</v>
      </c>
      <c r="D49" s="39">
        <v>2025</v>
      </c>
      <c r="E49" s="50">
        <v>6.8076999999999996</v>
      </c>
      <c r="F49" s="50">
        <v>7.6894999999999998</v>
      </c>
      <c r="G49" s="48">
        <f t="shared" si="6"/>
        <v>0.88180000000000014</v>
      </c>
      <c r="H49" s="16">
        <f t="shared" si="7"/>
        <v>0.13164874474996685</v>
      </c>
      <c r="I49" s="16">
        <f t="shared" si="8"/>
        <v>1.0134487447499669</v>
      </c>
      <c r="J49" s="41">
        <v>62.4</v>
      </c>
      <c r="K49" s="10" t="s">
        <v>10</v>
      </c>
    </row>
    <row r="50" spans="1:11">
      <c r="A50" s="39">
        <v>8</v>
      </c>
      <c r="B50" s="39">
        <v>48</v>
      </c>
      <c r="C50" s="39">
        <f t="shared" si="2"/>
        <v>1</v>
      </c>
      <c r="D50" s="39">
        <v>2025</v>
      </c>
      <c r="E50" s="50">
        <v>3.7069000000000001</v>
      </c>
      <c r="F50" s="50">
        <v>3.7069000000000001</v>
      </c>
      <c r="G50" s="48">
        <f t="shared" si="6"/>
        <v>0</v>
      </c>
      <c r="H50" s="16">
        <f t="shared" si="7"/>
        <v>6.5613396822499517E-2</v>
      </c>
      <c r="I50" s="16">
        <f t="shared" si="8"/>
        <v>6.5613396822499517E-2</v>
      </c>
      <c r="J50" s="41">
        <v>31.1</v>
      </c>
      <c r="K50" s="10" t="s">
        <v>10</v>
      </c>
    </row>
    <row r="51" spans="1:11">
      <c r="A51" s="39">
        <v>8</v>
      </c>
      <c r="B51" s="39">
        <v>49</v>
      </c>
      <c r="C51" s="39">
        <f t="shared" si="2"/>
        <v>1</v>
      </c>
      <c r="D51" s="39">
        <v>2025</v>
      </c>
      <c r="E51" s="50">
        <v>4.7664</v>
      </c>
      <c r="F51" s="50">
        <v>4.7664</v>
      </c>
      <c r="G51" s="48">
        <f t="shared" si="6"/>
        <v>0</v>
      </c>
      <c r="H51" s="16">
        <f t="shared" si="7"/>
        <v>6.6035347927467361E-2</v>
      </c>
      <c r="I51" s="16">
        <f t="shared" si="8"/>
        <v>6.6035347927467361E-2</v>
      </c>
      <c r="J51" s="41">
        <v>31.3</v>
      </c>
      <c r="K51" s="10" t="s">
        <v>10</v>
      </c>
    </row>
    <row r="52" spans="1:11">
      <c r="A52" s="39">
        <v>8</v>
      </c>
      <c r="B52" s="39">
        <v>50</v>
      </c>
      <c r="C52" s="39">
        <f t="shared" si="2"/>
        <v>1</v>
      </c>
      <c r="D52" s="39">
        <v>2025</v>
      </c>
      <c r="E52" s="50">
        <v>9.6988000000000003</v>
      </c>
      <c r="F52" s="50">
        <v>10.1991</v>
      </c>
      <c r="G52" s="48">
        <f t="shared" si="6"/>
        <v>0.5002999999999993</v>
      </c>
      <c r="H52" s="16">
        <f t="shared" si="7"/>
        <v>0.13164874474996685</v>
      </c>
      <c r="I52" s="16">
        <f t="shared" si="8"/>
        <v>0.6319487447499661</v>
      </c>
      <c r="J52" s="41">
        <v>62.4</v>
      </c>
      <c r="K52" s="10" t="s">
        <v>10</v>
      </c>
    </row>
    <row r="53" spans="1:11">
      <c r="A53" s="39">
        <v>8</v>
      </c>
      <c r="B53" s="39">
        <v>51</v>
      </c>
      <c r="C53" s="39">
        <f t="shared" si="2"/>
        <v>1</v>
      </c>
      <c r="D53" s="39">
        <v>2025</v>
      </c>
      <c r="E53" s="50">
        <v>11.4903</v>
      </c>
      <c r="F53" s="50">
        <v>11.8218</v>
      </c>
      <c r="G53" s="48">
        <f t="shared" si="6"/>
        <v>0.33150000000000013</v>
      </c>
      <c r="H53" s="16">
        <f t="shared" si="7"/>
        <v>0.163506053175039</v>
      </c>
      <c r="I53" s="16">
        <f t="shared" si="8"/>
        <v>0.4950060531750391</v>
      </c>
      <c r="J53" s="41">
        <v>77.5</v>
      </c>
      <c r="K53" s="10" t="s">
        <v>10</v>
      </c>
    </row>
    <row r="54" spans="1:11">
      <c r="A54" s="39">
        <v>8</v>
      </c>
      <c r="B54" s="39">
        <v>52</v>
      </c>
      <c r="C54" s="39">
        <f t="shared" si="2"/>
        <v>1</v>
      </c>
      <c r="D54" s="39">
        <v>2025</v>
      </c>
      <c r="E54" s="50">
        <v>12.6663</v>
      </c>
      <c r="F54" s="50">
        <v>13.404500000000001</v>
      </c>
      <c r="G54" s="48">
        <f t="shared" si="6"/>
        <v>0.73820000000000086</v>
      </c>
      <c r="H54" s="16">
        <f t="shared" si="7"/>
        <v>0.13164874474996685</v>
      </c>
      <c r="I54" s="16">
        <f t="shared" si="8"/>
        <v>0.86984874474996765</v>
      </c>
      <c r="J54" s="41">
        <v>62.4</v>
      </c>
      <c r="K54" s="10" t="s">
        <v>10</v>
      </c>
    </row>
    <row r="55" spans="1:11">
      <c r="A55" s="39">
        <v>8</v>
      </c>
      <c r="B55" s="39">
        <v>53</v>
      </c>
      <c r="C55" s="39">
        <f t="shared" si="2"/>
        <v>1</v>
      </c>
      <c r="D55" s="39">
        <v>2025</v>
      </c>
      <c r="E55" s="50">
        <v>6.1940999999999997</v>
      </c>
      <c r="F55" s="50">
        <v>6.3379000000000003</v>
      </c>
      <c r="G55" s="48">
        <f t="shared" si="6"/>
        <v>0.14380000000000059</v>
      </c>
      <c r="H55" s="16">
        <f t="shared" si="7"/>
        <v>6.5613396822499517E-2</v>
      </c>
      <c r="I55" s="16">
        <f t="shared" si="8"/>
        <v>0.2094133968225001</v>
      </c>
      <c r="J55" s="41">
        <v>31.1</v>
      </c>
      <c r="K55" s="10" t="s">
        <v>10</v>
      </c>
    </row>
    <row r="56" spans="1:11">
      <c r="A56" s="39">
        <v>8</v>
      </c>
      <c r="B56" s="39">
        <v>54</v>
      </c>
      <c r="C56" s="39">
        <f t="shared" si="2"/>
        <v>1</v>
      </c>
      <c r="D56" s="39">
        <v>2025</v>
      </c>
      <c r="E56" s="50">
        <v>14.3185</v>
      </c>
      <c r="F56" s="50">
        <v>15.149900000000001</v>
      </c>
      <c r="G56" s="48">
        <f t="shared" si="6"/>
        <v>0.83140000000000036</v>
      </c>
      <c r="H56" s="16">
        <f t="shared" si="7"/>
        <v>6.5613396822499517E-2</v>
      </c>
      <c r="I56" s="16">
        <f t="shared" si="8"/>
        <v>0.89701339682249992</v>
      </c>
      <c r="J56" s="41">
        <v>31.1</v>
      </c>
      <c r="K56" s="10" t="s">
        <v>10</v>
      </c>
    </row>
    <row r="57" spans="1:11">
      <c r="A57" s="39">
        <v>8</v>
      </c>
      <c r="B57" s="39">
        <v>55</v>
      </c>
      <c r="C57" s="39">
        <f t="shared" si="2"/>
        <v>1</v>
      </c>
      <c r="D57" s="39">
        <v>2025</v>
      </c>
      <c r="E57" s="50">
        <v>11.376200000000001</v>
      </c>
      <c r="F57" s="50">
        <v>11.776899999999999</v>
      </c>
      <c r="G57" s="48">
        <f t="shared" si="6"/>
        <v>0.40069999999999872</v>
      </c>
      <c r="H57" s="16">
        <f t="shared" si="7"/>
        <v>0.13207069585493472</v>
      </c>
      <c r="I57" s="16">
        <f t="shared" si="8"/>
        <v>0.53277069585493342</v>
      </c>
      <c r="J57" s="41">
        <v>62.6</v>
      </c>
      <c r="K57" s="10" t="s">
        <v>10</v>
      </c>
    </row>
    <row r="58" spans="1:11">
      <c r="A58" s="39">
        <v>8</v>
      </c>
      <c r="B58" s="39">
        <v>56</v>
      </c>
      <c r="C58" s="39">
        <f t="shared" si="2"/>
        <v>1</v>
      </c>
      <c r="D58" s="39">
        <v>2025</v>
      </c>
      <c r="E58" s="50">
        <v>7.0933000000000002</v>
      </c>
      <c r="F58" s="50">
        <v>7.0934999999999997</v>
      </c>
      <c r="G58" s="48">
        <f t="shared" si="6"/>
        <v>1.9999999999953388E-4</v>
      </c>
      <c r="H58" s="16">
        <f t="shared" si="7"/>
        <v>0.16329507762255507</v>
      </c>
      <c r="I58" s="16">
        <f>G58+H58</f>
        <v>0.16349507762255461</v>
      </c>
      <c r="J58" s="41">
        <v>77.400000000000006</v>
      </c>
      <c r="K58" s="10" t="s">
        <v>10</v>
      </c>
    </row>
    <row r="59" spans="1:11">
      <c r="A59" s="39">
        <v>8</v>
      </c>
      <c r="B59" s="39">
        <v>57</v>
      </c>
      <c r="C59" s="39">
        <f t="shared" si="2"/>
        <v>1</v>
      </c>
      <c r="D59" s="39">
        <v>2025</v>
      </c>
      <c r="E59" s="50">
        <v>1.7330000000000001</v>
      </c>
      <c r="F59" s="50">
        <v>1.7330000000000001</v>
      </c>
      <c r="G59" s="48">
        <f t="shared" si="6"/>
        <v>0</v>
      </c>
      <c r="H59" s="16">
        <f t="shared" si="7"/>
        <v>0.1318597203024508</v>
      </c>
      <c r="I59" s="16">
        <f t="shared" si="8"/>
        <v>0.1318597203024508</v>
      </c>
      <c r="J59" s="41">
        <v>62.5</v>
      </c>
      <c r="K59" s="10" t="s">
        <v>10</v>
      </c>
    </row>
    <row r="60" spans="1:11">
      <c r="A60" s="39">
        <v>8</v>
      </c>
      <c r="B60" s="39">
        <v>58</v>
      </c>
      <c r="C60" s="39">
        <f t="shared" si="2"/>
        <v>1</v>
      </c>
      <c r="D60" s="39">
        <v>2025</v>
      </c>
      <c r="E60" s="50">
        <v>1.5436000000000001</v>
      </c>
      <c r="F60" s="50">
        <v>2.0552999999999999</v>
      </c>
      <c r="G60" s="48">
        <f t="shared" si="6"/>
        <v>0.51169999999999982</v>
      </c>
      <c r="H60" s="16">
        <f t="shared" si="7"/>
        <v>6.5613396822499517E-2</v>
      </c>
      <c r="I60" s="16">
        <f t="shared" si="8"/>
        <v>0.57731339682249938</v>
      </c>
      <c r="J60" s="41">
        <v>31.1</v>
      </c>
      <c r="K60" s="10" t="s">
        <v>10</v>
      </c>
    </row>
    <row r="61" spans="1:11">
      <c r="A61" s="39">
        <v>8</v>
      </c>
      <c r="B61" s="39">
        <v>59</v>
      </c>
      <c r="C61" s="39">
        <f t="shared" si="2"/>
        <v>1</v>
      </c>
      <c r="D61" s="39">
        <v>2025</v>
      </c>
      <c r="E61" s="53">
        <v>1.8144</v>
      </c>
      <c r="F61" s="53">
        <v>1.8144</v>
      </c>
      <c r="G61" s="48">
        <f t="shared" si="6"/>
        <v>0</v>
      </c>
      <c r="H61" s="16">
        <f t="shared" si="7"/>
        <v>6.5824372374983425E-2</v>
      </c>
      <c r="I61" s="16">
        <f t="shared" si="8"/>
        <v>6.5824372374983425E-2</v>
      </c>
      <c r="J61" s="41">
        <v>31.2</v>
      </c>
      <c r="K61" s="10" t="s">
        <v>10</v>
      </c>
    </row>
    <row r="62" spans="1:11">
      <c r="A62" s="39">
        <v>8</v>
      </c>
      <c r="B62" s="39">
        <v>60</v>
      </c>
      <c r="C62" s="39">
        <f t="shared" si="2"/>
        <v>1</v>
      </c>
      <c r="D62" s="39">
        <v>2025</v>
      </c>
      <c r="E62" s="50">
        <v>5.4360999999999997</v>
      </c>
      <c r="F62" s="50">
        <v>5.4360999999999997</v>
      </c>
      <c r="G62" s="48">
        <f t="shared" si="6"/>
        <v>0</v>
      </c>
      <c r="H62" s="16">
        <f t="shared" si="7"/>
        <v>0.13164874474996685</v>
      </c>
      <c r="I62" s="16">
        <f t="shared" si="8"/>
        <v>0.13164874474996685</v>
      </c>
      <c r="J62" s="41">
        <v>62.4</v>
      </c>
      <c r="K62" s="10" t="s">
        <v>10</v>
      </c>
    </row>
    <row r="63" spans="1:11">
      <c r="A63" s="39">
        <v>8</v>
      </c>
      <c r="B63" s="39">
        <v>61</v>
      </c>
      <c r="C63" s="39">
        <f t="shared" si="2"/>
        <v>1</v>
      </c>
      <c r="D63" s="39">
        <v>2025</v>
      </c>
      <c r="E63" s="50">
        <v>12.834199999999999</v>
      </c>
      <c r="F63" s="50">
        <v>13.430300000000001</v>
      </c>
      <c r="G63" s="48">
        <f t="shared" si="6"/>
        <v>0.59610000000000163</v>
      </c>
      <c r="H63" s="16">
        <f t="shared" si="7"/>
        <v>0.16371702872752289</v>
      </c>
      <c r="I63" s="16">
        <f t="shared" si="8"/>
        <v>0.75981702872752455</v>
      </c>
      <c r="J63" s="41">
        <v>77.599999999999994</v>
      </c>
      <c r="K63" s="10" t="s">
        <v>10</v>
      </c>
    </row>
    <row r="64" spans="1:11">
      <c r="A64" s="39">
        <v>8</v>
      </c>
      <c r="B64" s="39">
        <v>62</v>
      </c>
      <c r="C64" s="39">
        <f t="shared" si="2"/>
        <v>1</v>
      </c>
      <c r="D64" s="39">
        <v>2025</v>
      </c>
      <c r="E64" s="51">
        <v>7.9969999999999999</v>
      </c>
      <c r="F64" s="51">
        <v>8.6698000000000004</v>
      </c>
      <c r="G64" s="48">
        <f t="shared" si="6"/>
        <v>0.67280000000000051</v>
      </c>
      <c r="H64" s="16">
        <f t="shared" si="7"/>
        <v>0.13207069585493472</v>
      </c>
      <c r="I64" s="16">
        <f t="shared" si="8"/>
        <v>0.8048706958549352</v>
      </c>
      <c r="J64" s="41">
        <v>62.6</v>
      </c>
      <c r="K64" s="10" t="s">
        <v>10</v>
      </c>
    </row>
    <row r="65" spans="1:12">
      <c r="A65" s="39">
        <v>8</v>
      </c>
      <c r="B65" s="39">
        <v>63</v>
      </c>
      <c r="C65" s="39">
        <f t="shared" si="2"/>
        <v>1</v>
      </c>
      <c r="D65" s="39">
        <v>2025</v>
      </c>
      <c r="E65" s="50">
        <v>0.68910000000000005</v>
      </c>
      <c r="F65" s="50">
        <v>0.68910000000000005</v>
      </c>
      <c r="G65" s="48">
        <f t="shared" si="6"/>
        <v>0</v>
      </c>
      <c r="H65" s="16">
        <f t="shared" si="7"/>
        <v>6.5613396822499517E-2</v>
      </c>
      <c r="I65" s="16">
        <f t="shared" si="8"/>
        <v>6.5613396822499517E-2</v>
      </c>
      <c r="J65" s="41">
        <v>31.1</v>
      </c>
      <c r="K65" s="10" t="s">
        <v>10</v>
      </c>
    </row>
    <row r="66" spans="1:12">
      <c r="A66" s="39">
        <v>8</v>
      </c>
      <c r="B66" s="39">
        <v>64</v>
      </c>
      <c r="C66" s="39">
        <f t="shared" si="2"/>
        <v>1</v>
      </c>
      <c r="D66" s="39">
        <v>2025</v>
      </c>
      <c r="E66" s="50">
        <v>10.409800000000001</v>
      </c>
      <c r="F66" s="50">
        <v>10.8</v>
      </c>
      <c r="G66" s="48">
        <f t="shared" si="6"/>
        <v>0.3902000000000001</v>
      </c>
      <c r="H66" s="16">
        <f t="shared" si="7"/>
        <v>6.6035347927467361E-2</v>
      </c>
      <c r="I66" s="16">
        <f t="shared" si="8"/>
        <v>0.45623534792746745</v>
      </c>
      <c r="J66" s="41">
        <v>31.3</v>
      </c>
      <c r="K66" s="10" t="s">
        <v>10</v>
      </c>
    </row>
    <row r="67" spans="1:12">
      <c r="A67" s="39">
        <v>8</v>
      </c>
      <c r="B67" s="39">
        <v>65</v>
      </c>
      <c r="C67" s="39">
        <f t="shared" si="2"/>
        <v>1</v>
      </c>
      <c r="D67" s="39">
        <v>2025</v>
      </c>
      <c r="E67" s="50">
        <v>9.1254000000000008</v>
      </c>
      <c r="F67" s="50">
        <v>9.7276000000000007</v>
      </c>
      <c r="G67" s="48">
        <f t="shared" ref="G67:G72" si="9">SUM(F67-E67)</f>
        <v>0.60219999999999985</v>
      </c>
      <c r="H67" s="16">
        <f t="shared" ref="H67:H72" si="10">$I$84*(J67/$I$88)</f>
        <v>0.13164874474996685</v>
      </c>
      <c r="I67" s="16">
        <f t="shared" ref="I67:I72" si="11">G67+H67</f>
        <v>0.73384874474996664</v>
      </c>
      <c r="J67" s="41">
        <v>62.4</v>
      </c>
      <c r="K67" s="10" t="s">
        <v>10</v>
      </c>
    </row>
    <row r="68" spans="1:12">
      <c r="A68" s="39">
        <v>8</v>
      </c>
      <c r="B68" s="39">
        <v>66</v>
      </c>
      <c r="C68" s="39">
        <f t="shared" si="2"/>
        <v>1</v>
      </c>
      <c r="D68" s="39">
        <v>2025</v>
      </c>
      <c r="E68" s="50">
        <v>8.7376000000000005</v>
      </c>
      <c r="F68" s="50">
        <v>9.0282</v>
      </c>
      <c r="G68" s="48">
        <f t="shared" si="9"/>
        <v>0.29059999999999953</v>
      </c>
      <c r="H68" s="16">
        <f t="shared" si="10"/>
        <v>0.163506053175039</v>
      </c>
      <c r="I68" s="16">
        <f t="shared" si="11"/>
        <v>0.45410605317503849</v>
      </c>
      <c r="J68" s="41">
        <v>77.5</v>
      </c>
      <c r="K68" s="10" t="s">
        <v>10</v>
      </c>
    </row>
    <row r="69" spans="1:12">
      <c r="A69" s="39">
        <v>8</v>
      </c>
      <c r="B69" s="39">
        <v>67</v>
      </c>
      <c r="C69" s="39">
        <f t="shared" ref="C69:C81" si="12">$C$3</f>
        <v>1</v>
      </c>
      <c r="D69" s="39">
        <v>2025</v>
      </c>
      <c r="E69" s="50">
        <v>22.735800000000001</v>
      </c>
      <c r="F69" s="50">
        <v>23.895299999999999</v>
      </c>
      <c r="G69" s="48">
        <f t="shared" si="9"/>
        <v>1.1594999999999978</v>
      </c>
      <c r="H69" s="16">
        <f t="shared" si="10"/>
        <v>0.13207069585493472</v>
      </c>
      <c r="I69" s="16">
        <f t="shared" si="11"/>
        <v>1.2915706958549324</v>
      </c>
      <c r="J69" s="42">
        <v>62.6</v>
      </c>
      <c r="K69" s="10" t="s">
        <v>10</v>
      </c>
    </row>
    <row r="70" spans="1:12">
      <c r="A70" s="39">
        <v>8</v>
      </c>
      <c r="B70" s="39">
        <v>68</v>
      </c>
      <c r="C70" s="39">
        <f t="shared" si="12"/>
        <v>1</v>
      </c>
      <c r="D70" s="39">
        <v>2025</v>
      </c>
      <c r="E70" s="50">
        <v>2.7953999999999999</v>
      </c>
      <c r="F70" s="50">
        <v>2.7953999999999999</v>
      </c>
      <c r="G70" s="48">
        <f t="shared" si="9"/>
        <v>0</v>
      </c>
      <c r="H70" s="16">
        <f t="shared" si="10"/>
        <v>6.5613396822499517E-2</v>
      </c>
      <c r="I70" s="16">
        <f t="shared" si="11"/>
        <v>6.5613396822499517E-2</v>
      </c>
      <c r="J70" s="41">
        <v>31.1</v>
      </c>
      <c r="K70" s="10" t="s">
        <v>10</v>
      </c>
    </row>
    <row r="71" spans="1:12">
      <c r="A71" s="39">
        <v>8</v>
      </c>
      <c r="B71" s="39">
        <v>69</v>
      </c>
      <c r="C71" s="39">
        <f t="shared" si="12"/>
        <v>1</v>
      </c>
      <c r="D71" s="39">
        <v>2025</v>
      </c>
      <c r="E71" s="50">
        <v>8.4655000000000005</v>
      </c>
      <c r="F71" s="50">
        <v>9.0410000000000004</v>
      </c>
      <c r="G71" s="48">
        <f t="shared" si="9"/>
        <v>0.5754999999999999</v>
      </c>
      <c r="H71" s="16">
        <f t="shared" si="10"/>
        <v>6.5824372374983425E-2</v>
      </c>
      <c r="I71" s="16">
        <f t="shared" si="11"/>
        <v>0.6413243723749833</v>
      </c>
      <c r="J71" s="43">
        <v>31.2</v>
      </c>
      <c r="K71" s="10" t="s">
        <v>10</v>
      </c>
    </row>
    <row r="72" spans="1:12">
      <c r="A72" s="39">
        <v>8</v>
      </c>
      <c r="B72" s="39">
        <v>70</v>
      </c>
      <c r="C72" s="39">
        <f t="shared" si="12"/>
        <v>1</v>
      </c>
      <c r="D72" s="39">
        <v>2025</v>
      </c>
      <c r="E72" s="50">
        <v>13.5029</v>
      </c>
      <c r="F72" s="50">
        <v>14.173999999999999</v>
      </c>
      <c r="G72" s="48">
        <f t="shared" si="9"/>
        <v>0.67109999999999914</v>
      </c>
      <c r="H72" s="16">
        <f t="shared" si="10"/>
        <v>0.13228167140741864</v>
      </c>
      <c r="I72" s="16">
        <f t="shared" si="11"/>
        <v>0.80338167140741779</v>
      </c>
      <c r="J72" s="44">
        <v>62.7</v>
      </c>
      <c r="K72" s="10" t="s">
        <v>10</v>
      </c>
    </row>
    <row r="73" spans="1:12">
      <c r="A73" s="39">
        <v>8</v>
      </c>
      <c r="B73" s="39">
        <v>71</v>
      </c>
      <c r="C73" s="39">
        <f t="shared" si="12"/>
        <v>1</v>
      </c>
      <c r="D73" s="39">
        <v>2025</v>
      </c>
      <c r="E73" s="54">
        <v>21.880500000000001</v>
      </c>
      <c r="F73" s="54">
        <v>22.693899999999999</v>
      </c>
      <c r="G73" s="48">
        <f t="shared" ref="G73:G77" si="13">SUM(F73-E73)</f>
        <v>0.8133999999999979</v>
      </c>
      <c r="H73" s="16">
        <f t="shared" ref="H73:H82" si="14">$I$84*(J73/$I$88)</f>
        <v>0.16392800428000684</v>
      </c>
      <c r="I73" s="16">
        <f t="shared" ref="I73:I81" si="15">G73+H73</f>
        <v>0.97732800428000477</v>
      </c>
      <c r="J73" s="43">
        <v>77.7</v>
      </c>
      <c r="K73" s="10" t="s">
        <v>10</v>
      </c>
    </row>
    <row r="74" spans="1:12">
      <c r="A74" s="39">
        <v>8</v>
      </c>
      <c r="B74" s="39">
        <v>72</v>
      </c>
      <c r="C74" s="39">
        <f t="shared" si="12"/>
        <v>1</v>
      </c>
      <c r="D74" s="39">
        <v>2025</v>
      </c>
      <c r="E74" s="54">
        <v>14.1981</v>
      </c>
      <c r="F74" s="54">
        <v>15.298299999999999</v>
      </c>
      <c r="G74" s="48">
        <f t="shared" si="13"/>
        <v>1.1001999999999992</v>
      </c>
      <c r="H74" s="16">
        <f t="shared" si="14"/>
        <v>0.13207069585493472</v>
      </c>
      <c r="I74" s="16">
        <f t="shared" si="15"/>
        <v>1.2322706958549339</v>
      </c>
      <c r="J74" s="44">
        <v>62.6</v>
      </c>
      <c r="K74" s="10" t="s">
        <v>10</v>
      </c>
    </row>
    <row r="75" spans="1:12">
      <c r="A75" s="39">
        <v>8</v>
      </c>
      <c r="B75" s="39">
        <v>73</v>
      </c>
      <c r="C75" s="39">
        <f t="shared" si="12"/>
        <v>1</v>
      </c>
      <c r="D75" s="39">
        <v>2025</v>
      </c>
      <c r="E75" s="54">
        <v>4.8992000000000004</v>
      </c>
      <c r="F75" s="54">
        <v>5.4402999999999997</v>
      </c>
      <c r="G75" s="48">
        <f t="shared" si="13"/>
        <v>0.54109999999999925</v>
      </c>
      <c r="H75" s="16">
        <f t="shared" si="14"/>
        <v>6.5824372374983425E-2</v>
      </c>
      <c r="I75" s="16">
        <f t="shared" si="15"/>
        <v>0.60692437237498265</v>
      </c>
      <c r="J75" s="43">
        <v>31.2</v>
      </c>
      <c r="K75" s="10" t="s">
        <v>10</v>
      </c>
    </row>
    <row r="76" spans="1:12">
      <c r="A76" s="39">
        <v>8</v>
      </c>
      <c r="B76" s="39">
        <v>74</v>
      </c>
      <c r="C76" s="39">
        <f t="shared" si="12"/>
        <v>1</v>
      </c>
      <c r="D76" s="39">
        <v>2025</v>
      </c>
      <c r="E76" s="54">
        <v>4.2862</v>
      </c>
      <c r="F76" s="54">
        <v>4.6898</v>
      </c>
      <c r="G76" s="48">
        <f t="shared" si="13"/>
        <v>0.40359999999999996</v>
      </c>
      <c r="H76" s="16">
        <f t="shared" si="14"/>
        <v>6.5824372374983425E-2</v>
      </c>
      <c r="I76" s="16">
        <f t="shared" si="15"/>
        <v>0.46942437237498336</v>
      </c>
      <c r="J76" s="44">
        <v>31.2</v>
      </c>
      <c r="K76" s="10" t="s">
        <v>10</v>
      </c>
    </row>
    <row r="77" spans="1:12">
      <c r="A77" s="39">
        <v>8</v>
      </c>
      <c r="B77" s="39">
        <v>75</v>
      </c>
      <c r="C77" s="39">
        <f t="shared" si="12"/>
        <v>1</v>
      </c>
      <c r="D77" s="39">
        <v>2025</v>
      </c>
      <c r="E77" s="54">
        <v>26.281600000000001</v>
      </c>
      <c r="F77" s="54">
        <v>27.825700000000001</v>
      </c>
      <c r="G77" s="48">
        <f t="shared" si="13"/>
        <v>1.5441000000000003</v>
      </c>
      <c r="H77" s="16">
        <f t="shared" si="14"/>
        <v>0.13164874474996685</v>
      </c>
      <c r="I77" s="16">
        <f t="shared" si="15"/>
        <v>1.675748744749967</v>
      </c>
      <c r="J77" s="43">
        <v>62.4</v>
      </c>
      <c r="K77" s="10" t="s">
        <v>10</v>
      </c>
    </row>
    <row r="78" spans="1:12">
      <c r="A78" s="39">
        <v>8</v>
      </c>
      <c r="B78" s="39">
        <v>76</v>
      </c>
      <c r="C78" s="39">
        <f t="shared" si="12"/>
        <v>1</v>
      </c>
      <c r="D78" s="39">
        <v>2025</v>
      </c>
      <c r="E78" s="54">
        <v>12.0707</v>
      </c>
      <c r="F78" s="54">
        <v>12.757899999999999</v>
      </c>
      <c r="G78" s="48">
        <f>SUM(F78-E78)</f>
        <v>0.68719999999999892</v>
      </c>
      <c r="H78" s="16">
        <f t="shared" si="14"/>
        <v>0.16371702872752289</v>
      </c>
      <c r="I78" s="16">
        <f t="shared" si="15"/>
        <v>0.85091702872752184</v>
      </c>
      <c r="J78" s="44">
        <v>77.599999999999994</v>
      </c>
      <c r="K78" s="10" t="s">
        <v>10</v>
      </c>
    </row>
    <row r="79" spans="1:12">
      <c r="A79" s="39">
        <v>8</v>
      </c>
      <c r="B79" s="39" t="s">
        <v>20</v>
      </c>
      <c r="C79" s="39">
        <f t="shared" si="12"/>
        <v>1</v>
      </c>
      <c r="D79" s="39">
        <v>2025</v>
      </c>
      <c r="E79" s="55">
        <v>21.819199999999999</v>
      </c>
      <c r="F79" s="55">
        <v>23.423999999999999</v>
      </c>
      <c r="G79" s="48">
        <f>SUM(F79-E79)</f>
        <v>1.6048000000000009</v>
      </c>
      <c r="H79" s="16">
        <f>$I$84*(J79/$I$88)</f>
        <v>8.1647538811277537E-2</v>
      </c>
      <c r="I79" s="16">
        <f t="shared" si="15"/>
        <v>1.6864475388112785</v>
      </c>
      <c r="J79" s="44">
        <v>38.700000000000003</v>
      </c>
      <c r="K79" s="10" t="s">
        <v>10</v>
      </c>
      <c r="L79" t="s">
        <v>25</v>
      </c>
    </row>
    <row r="80" spans="1:12">
      <c r="A80" s="39">
        <v>8</v>
      </c>
      <c r="B80" s="39" t="s">
        <v>21</v>
      </c>
      <c r="C80" s="39">
        <f t="shared" si="12"/>
        <v>1</v>
      </c>
      <c r="D80" s="39">
        <v>2025</v>
      </c>
      <c r="E80" s="55">
        <v>33.518700000000003</v>
      </c>
      <c r="F80" s="55">
        <v>34.617400000000004</v>
      </c>
      <c r="G80" s="48">
        <f>SUM(F80-E80)</f>
        <v>1.0987000000000009</v>
      </c>
      <c r="H80" s="16">
        <f t="shared" si="14"/>
        <v>0.14683898452880917</v>
      </c>
      <c r="I80" s="16">
        <f>G80+H80</f>
        <v>1.2455389845288101</v>
      </c>
      <c r="J80" s="44">
        <v>69.599999999999994</v>
      </c>
      <c r="K80" s="10" t="s">
        <v>10</v>
      </c>
      <c r="L80" t="s">
        <v>26</v>
      </c>
    </row>
    <row r="81" spans="1:16">
      <c r="A81" s="39">
        <v>8</v>
      </c>
      <c r="B81" s="39" t="s">
        <v>22</v>
      </c>
      <c r="C81" s="39">
        <f t="shared" si="12"/>
        <v>1</v>
      </c>
      <c r="D81" s="39">
        <v>2025</v>
      </c>
      <c r="E81" s="55">
        <v>12.440200000000001</v>
      </c>
      <c r="F81" s="55">
        <v>12.538399999999999</v>
      </c>
      <c r="G81" s="48">
        <f t="shared" ref="G81:G82" si="16">SUM(F81-E81)</f>
        <v>9.8199999999998511E-2</v>
      </c>
      <c r="H81" s="16">
        <f>$I$84*(J81/$I$88)</f>
        <v>8.1225587706309679E-2</v>
      </c>
      <c r="I81" s="16">
        <f t="shared" si="15"/>
        <v>0.17942558770630818</v>
      </c>
      <c r="J81" s="44">
        <v>38.5</v>
      </c>
      <c r="K81" s="10" t="s">
        <v>10</v>
      </c>
      <c r="L81" t="s">
        <v>27</v>
      </c>
    </row>
    <row r="82" spans="1:16" ht="19.5" customHeight="1">
      <c r="A82" s="39">
        <v>8</v>
      </c>
      <c r="B82" s="39" t="s">
        <v>23</v>
      </c>
      <c r="C82" s="39">
        <f>$C$3</f>
        <v>1</v>
      </c>
      <c r="D82" s="39">
        <v>2025</v>
      </c>
      <c r="E82" s="55">
        <v>10.6851</v>
      </c>
      <c r="F82" s="55">
        <v>11.205399999999999</v>
      </c>
      <c r="G82" s="48">
        <f t="shared" si="16"/>
        <v>0.52029999999999887</v>
      </c>
      <c r="H82" s="16">
        <f t="shared" si="14"/>
        <v>0.13650118245709705</v>
      </c>
      <c r="I82" s="16">
        <f>G82+H82</f>
        <v>0.65680118245709596</v>
      </c>
      <c r="J82" s="44">
        <v>64.7</v>
      </c>
      <c r="K82" s="10" t="s">
        <v>10</v>
      </c>
      <c r="L82" t="s">
        <v>28</v>
      </c>
    </row>
    <row r="83" spans="1:16">
      <c r="A83" s="6"/>
      <c r="B83" s="6"/>
      <c r="C83" s="6"/>
      <c r="D83" s="6"/>
      <c r="E83" s="17"/>
      <c r="F83" s="9"/>
      <c r="G83" s="45">
        <f>SUM(G3:G82)</f>
        <v>41.38920000000001</v>
      </c>
      <c r="H83" s="45">
        <f>SUM(H3:H82)</f>
        <v>8.1328965727026805</v>
      </c>
      <c r="I83" s="46">
        <f>SUM(I3:I82)</f>
        <v>49.522096572702672</v>
      </c>
      <c r="J83" s="56">
        <f>SUM(J3:J82)</f>
        <v>3854.8999999999983</v>
      </c>
      <c r="K83" s="8"/>
    </row>
    <row r="84" spans="1:16" hidden="1">
      <c r="A84" s="6"/>
      <c r="B84" s="6"/>
      <c r="C84" s="6"/>
      <c r="D84" s="6"/>
      <c r="E84" s="17"/>
      <c r="H84" s="9" t="s">
        <v>9</v>
      </c>
      <c r="I84" s="35">
        <f>I85-G83</f>
        <v>8.132896572702677</v>
      </c>
      <c r="J84" s="4" t="s">
        <v>4</v>
      </c>
      <c r="K84" s="60" t="s">
        <v>35</v>
      </c>
      <c r="L84" s="60"/>
      <c r="M84" s="59" t="s">
        <v>34</v>
      </c>
      <c r="N84" s="59"/>
      <c r="O84" s="59"/>
      <c r="P84" s="59"/>
    </row>
    <row r="85" spans="1:16" hidden="1">
      <c r="A85" s="6"/>
      <c r="B85" s="6"/>
      <c r="C85" s="6"/>
      <c r="D85" s="6"/>
      <c r="E85" s="17" t="s">
        <v>8</v>
      </c>
      <c r="F85" s="14">
        <v>374.23099999999999</v>
      </c>
      <c r="G85" s="6"/>
      <c r="H85" s="7" t="s">
        <v>7</v>
      </c>
      <c r="I85" s="36">
        <f>K85*I88</f>
        <v>49.522096572702687</v>
      </c>
      <c r="J85" s="4" t="s">
        <v>4</v>
      </c>
      <c r="K85" s="33">
        <f>O86</f>
        <v>1.2846532094918858E-2</v>
      </c>
      <c r="L85" s="34"/>
      <c r="M85" s="31"/>
      <c r="N85" s="32">
        <v>86.998000000000005</v>
      </c>
      <c r="O85" s="31">
        <f>3854.9+2917.2</f>
        <v>6772.1</v>
      </c>
      <c r="P85" s="31"/>
    </row>
    <row r="86" spans="1:16" hidden="1">
      <c r="A86" s="6"/>
      <c r="B86" s="6"/>
      <c r="C86" s="6"/>
      <c r="D86" s="6"/>
      <c r="E86" s="17"/>
      <c r="F86" s="14"/>
      <c r="G86" s="6"/>
      <c r="H86" s="7" t="s">
        <v>24</v>
      </c>
      <c r="I86" s="13">
        <v>714.5</v>
      </c>
      <c r="J86" s="4"/>
      <c r="K86" s="1"/>
      <c r="M86" s="31"/>
      <c r="N86" s="31" t="s">
        <v>36</v>
      </c>
      <c r="O86" s="31">
        <f>N85/O85</f>
        <v>1.2846532094918858E-2</v>
      </c>
      <c r="P86" s="31"/>
    </row>
    <row r="87" spans="1:16" hidden="1">
      <c r="A87" s="6"/>
      <c r="B87" s="6"/>
      <c r="C87" s="6"/>
      <c r="D87" s="6"/>
      <c r="E87" s="17" t="s">
        <v>6</v>
      </c>
      <c r="F87" s="15">
        <v>386.51499999999999</v>
      </c>
      <c r="G87" s="6"/>
      <c r="H87" s="5" t="s">
        <v>5</v>
      </c>
      <c r="I87" s="37">
        <f>G83</f>
        <v>41.38920000000001</v>
      </c>
      <c r="J87" s="4" t="s">
        <v>4</v>
      </c>
      <c r="K87" s="1"/>
    </row>
    <row r="88" spans="1:16" hidden="1">
      <c r="A88" s="6"/>
      <c r="B88" s="6"/>
      <c r="C88" s="6"/>
      <c r="D88" s="6"/>
      <c r="E88" s="17"/>
      <c r="F88" s="6"/>
      <c r="G88" s="6"/>
      <c r="H88" s="5" t="s">
        <v>3</v>
      </c>
      <c r="I88" s="20">
        <f>J83</f>
        <v>3854.8999999999983</v>
      </c>
      <c r="J88" s="4" t="s">
        <v>2</v>
      </c>
      <c r="K88" s="1"/>
    </row>
    <row r="89" spans="1:16" ht="36.75" customHeight="1">
      <c r="A89" s="6"/>
      <c r="B89" s="6"/>
      <c r="C89" s="6"/>
      <c r="D89" s="6"/>
      <c r="E89" s="17"/>
      <c r="F89" s="6"/>
      <c r="G89" s="6"/>
      <c r="H89" s="5"/>
      <c r="I89" s="20"/>
      <c r="J89" s="4"/>
      <c r="K89" s="1"/>
    </row>
    <row r="90" spans="1:16">
      <c r="A90" s="2" t="s">
        <v>1</v>
      </c>
      <c r="B90" s="3"/>
      <c r="C90" s="3"/>
      <c r="E90" s="18"/>
      <c r="F90" s="3"/>
      <c r="G90" s="3"/>
      <c r="H90" s="3"/>
      <c r="I90" s="3"/>
      <c r="J90" s="2" t="s">
        <v>0</v>
      </c>
      <c r="K90" s="1"/>
    </row>
    <row r="93" spans="1:16">
      <c r="J93">
        <f>3643.4+2916.7</f>
        <v>6560.1</v>
      </c>
    </row>
  </sheetData>
  <mergeCells count="3">
    <mergeCell ref="A1:K1"/>
    <mergeCell ref="M84:P84"/>
    <mergeCell ref="K84:L8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D21" sqref="D21"/>
    </sheetView>
  </sheetViews>
  <sheetFormatPr defaultRowHeight="15"/>
  <cols>
    <col min="1" max="1" width="18.140625" customWidth="1"/>
    <col min="2" max="2" width="22" customWidth="1"/>
    <col min="3" max="3" width="17.5703125" customWidth="1"/>
  </cols>
  <sheetData>
    <row r="1" spans="1:3" ht="32.25" customHeight="1">
      <c r="A1" s="61" t="s">
        <v>39</v>
      </c>
      <c r="B1" s="61"/>
      <c r="C1" s="61"/>
    </row>
    <row r="2" spans="1:3">
      <c r="A2" s="21" t="s">
        <v>29</v>
      </c>
      <c r="B2" s="21" t="s">
        <v>30</v>
      </c>
      <c r="C2" s="21" t="s">
        <v>31</v>
      </c>
    </row>
    <row r="3" spans="1:3">
      <c r="A3" s="11">
        <v>1</v>
      </c>
      <c r="B3" s="22">
        <v>61.1</v>
      </c>
      <c r="C3" s="23">
        <f>Расчет!I3</f>
        <v>1.6647060625676777</v>
      </c>
    </row>
    <row r="4" spans="1:3">
      <c r="A4" s="11">
        <v>2</v>
      </c>
      <c r="B4" s="22">
        <v>29</v>
      </c>
      <c r="C4" s="23">
        <f>Расчет!I4</f>
        <v>0.42038291022033714</v>
      </c>
    </row>
    <row r="5" spans="1:3">
      <c r="A5" s="11">
        <v>3</v>
      </c>
      <c r="B5" s="24">
        <v>51.1</v>
      </c>
      <c r="C5" s="23">
        <f>Расчет!I5</f>
        <v>0.67250850731928402</v>
      </c>
    </row>
    <row r="6" spans="1:3">
      <c r="A6" s="11">
        <v>4</v>
      </c>
      <c r="B6" s="24">
        <v>57.8</v>
      </c>
      <c r="C6" s="23">
        <f>Расчет!I6</f>
        <v>0.12234386933570644</v>
      </c>
    </row>
    <row r="7" spans="1:3">
      <c r="A7" s="11">
        <v>5</v>
      </c>
      <c r="B7" s="24">
        <v>28.6</v>
      </c>
      <c r="C7" s="23">
        <f>Расчет!I7</f>
        <v>0.58193900801040088</v>
      </c>
    </row>
    <row r="8" spans="1:3">
      <c r="A8" s="11">
        <v>6</v>
      </c>
      <c r="B8" s="24">
        <v>28.6</v>
      </c>
      <c r="C8" s="23">
        <f>Расчет!I8</f>
        <v>6.0339008010401478E-2</v>
      </c>
    </row>
    <row r="9" spans="1:3">
      <c r="A9" s="11">
        <v>7</v>
      </c>
      <c r="B9" s="24">
        <v>50.8</v>
      </c>
      <c r="C9" s="23">
        <f>Расчет!I9</f>
        <v>0.56087558066183241</v>
      </c>
    </row>
    <row r="10" spans="1:3">
      <c r="A10" s="11">
        <v>8</v>
      </c>
      <c r="B10" s="24">
        <v>57.6</v>
      </c>
      <c r="C10" s="23">
        <f>Расчет!I10</f>
        <v>1.0420219182307391</v>
      </c>
    </row>
    <row r="11" spans="1:3">
      <c r="A11" s="11">
        <v>9</v>
      </c>
      <c r="B11" s="24">
        <v>28.3</v>
      </c>
      <c r="C11" s="23">
        <f>Расчет!I11</f>
        <v>0.48520608135294974</v>
      </c>
    </row>
    <row r="12" spans="1:3">
      <c r="A12" s="11">
        <v>10</v>
      </c>
      <c r="B12" s="24">
        <v>28.4</v>
      </c>
      <c r="C12" s="23">
        <f>Расчет!I12</f>
        <v>0.45211705690543441</v>
      </c>
    </row>
    <row r="13" spans="1:3">
      <c r="A13" s="11">
        <v>11</v>
      </c>
      <c r="B13" s="24">
        <v>50.7</v>
      </c>
      <c r="C13" s="23">
        <f>Расчет!I13</f>
        <v>0.46326460510934725</v>
      </c>
    </row>
    <row r="14" spans="1:3">
      <c r="A14" s="11">
        <v>12</v>
      </c>
      <c r="B14" s="24">
        <v>57.8</v>
      </c>
      <c r="C14" s="23">
        <f>Расчет!I14</f>
        <v>0.31814386933570576</v>
      </c>
    </row>
    <row r="15" spans="1:3">
      <c r="A15" s="11">
        <v>13</v>
      </c>
      <c r="B15" s="24">
        <v>28.5</v>
      </c>
      <c r="C15" s="23">
        <f>Расчет!I15</f>
        <v>0.47922803245791779</v>
      </c>
    </row>
    <row r="16" spans="1:3">
      <c r="A16" s="11">
        <v>14</v>
      </c>
      <c r="B16" s="24">
        <v>28.7</v>
      </c>
      <c r="C16" s="23">
        <f>Расчет!I16</f>
        <v>0.63464998356288504</v>
      </c>
    </row>
    <row r="17" spans="1:3">
      <c r="A17" s="11">
        <v>15</v>
      </c>
      <c r="B17" s="24">
        <v>50.8</v>
      </c>
      <c r="C17" s="23">
        <f>Расчет!I17</f>
        <v>0.107175580661832</v>
      </c>
    </row>
    <row r="18" spans="1:3">
      <c r="A18" s="11">
        <v>16</v>
      </c>
      <c r="B18" s="24">
        <v>57.4</v>
      </c>
      <c r="C18" s="23">
        <f>Расчет!I18</f>
        <v>1.0840999671257701</v>
      </c>
    </row>
    <row r="19" spans="1:3">
      <c r="A19" s="11">
        <v>17</v>
      </c>
      <c r="B19" s="24">
        <v>28.6</v>
      </c>
      <c r="C19" s="23">
        <f>Расчет!I19</f>
        <v>0.18383900801040143</v>
      </c>
    </row>
    <row r="20" spans="1:3">
      <c r="A20" s="11">
        <v>18</v>
      </c>
      <c r="B20" s="24">
        <v>28.7</v>
      </c>
      <c r="C20" s="23">
        <f>Расчет!I20</f>
        <v>0.62894998356288589</v>
      </c>
    </row>
    <row r="21" spans="1:3">
      <c r="A21" s="11">
        <v>19</v>
      </c>
      <c r="B21" s="24">
        <v>51</v>
      </c>
      <c r="C21" s="23">
        <f>Расчет!I21</f>
        <v>0.32029753176679976</v>
      </c>
    </row>
    <row r="22" spans="1:3">
      <c r="A22" s="11">
        <v>20</v>
      </c>
      <c r="B22" s="24">
        <v>57.4</v>
      </c>
      <c r="C22" s="23">
        <f>Расчет!I22</f>
        <v>0.2784999671257708</v>
      </c>
    </row>
    <row r="23" spans="1:3">
      <c r="A23" s="11">
        <v>21</v>
      </c>
      <c r="B23" s="24">
        <v>28.5</v>
      </c>
      <c r="C23" s="23">
        <f>Расчет!I23</f>
        <v>6.0128032457917563E-2</v>
      </c>
    </row>
    <row r="24" spans="1:3">
      <c r="A24" s="11">
        <v>22</v>
      </c>
      <c r="B24" s="24">
        <v>28.6</v>
      </c>
      <c r="C24" s="23">
        <f>Расчет!I24</f>
        <v>0.71393900801040056</v>
      </c>
    </row>
    <row r="25" spans="1:3">
      <c r="A25" s="11">
        <v>23</v>
      </c>
      <c r="B25" s="24">
        <v>51.2</v>
      </c>
      <c r="C25" s="23">
        <f>Расчет!I25</f>
        <v>1.1098194828717671</v>
      </c>
    </row>
    <row r="26" spans="1:3">
      <c r="A26" s="11">
        <v>24</v>
      </c>
      <c r="B26" s="24">
        <v>57.5</v>
      </c>
      <c r="C26" s="23">
        <f>Расчет!I26</f>
        <v>0.97451094267825578</v>
      </c>
    </row>
    <row r="27" spans="1:3">
      <c r="A27" s="11">
        <v>25</v>
      </c>
      <c r="B27" s="24">
        <v>28.7</v>
      </c>
      <c r="C27" s="23">
        <f>Расчет!I27</f>
        <v>0.67324998356288568</v>
      </c>
    </row>
    <row r="28" spans="1:3">
      <c r="A28" s="11">
        <v>26</v>
      </c>
      <c r="B28" s="24">
        <v>28.8</v>
      </c>
      <c r="C28" s="23">
        <f>Расчет!I28</f>
        <v>6.1360959115369255E-2</v>
      </c>
    </row>
    <row r="29" spans="1:3">
      <c r="A29" s="11">
        <v>27</v>
      </c>
      <c r="B29" s="24">
        <v>51</v>
      </c>
      <c r="C29" s="23">
        <f>Расчет!I29</f>
        <v>1.242797531766801</v>
      </c>
    </row>
    <row r="30" spans="1:3">
      <c r="A30" s="11">
        <v>28</v>
      </c>
      <c r="B30" s="24">
        <v>57.3</v>
      </c>
      <c r="C30" s="23">
        <f>Расчет!I30</f>
        <v>0.97188899157328601</v>
      </c>
    </row>
    <row r="31" spans="1:3">
      <c r="A31" s="11">
        <v>29</v>
      </c>
      <c r="B31" s="24">
        <v>28.6</v>
      </c>
      <c r="C31" s="23">
        <f>Расчет!I31</f>
        <v>0.67683900801040175</v>
      </c>
    </row>
    <row r="32" spans="1:3">
      <c r="A32" s="11">
        <v>30</v>
      </c>
      <c r="B32" s="24">
        <v>28.7</v>
      </c>
      <c r="C32" s="23">
        <f>Расчет!I32</f>
        <v>0.16764998356288538</v>
      </c>
    </row>
    <row r="33" spans="1:3">
      <c r="A33" s="11">
        <v>31</v>
      </c>
      <c r="B33" s="24">
        <v>50.9</v>
      </c>
      <c r="C33" s="23">
        <f>Расчет!I33</f>
        <v>0.10738655621431591</v>
      </c>
    </row>
    <row r="34" spans="1:3">
      <c r="A34" s="11">
        <v>32</v>
      </c>
      <c r="B34" s="24">
        <v>54.6</v>
      </c>
      <c r="C34" s="23">
        <f>Расчет!I34</f>
        <v>0.35989265165622092</v>
      </c>
    </row>
    <row r="35" spans="1:3">
      <c r="A35" s="11">
        <v>33</v>
      </c>
      <c r="B35" s="24">
        <v>28.7</v>
      </c>
      <c r="C35" s="23">
        <f>Расчет!I35</f>
        <v>0.7215499835628868</v>
      </c>
    </row>
    <row r="36" spans="1:3">
      <c r="A36" s="11">
        <v>34</v>
      </c>
      <c r="B36" s="24">
        <v>28.8</v>
      </c>
      <c r="C36" s="23">
        <f>Расчет!I36</f>
        <v>0.36926095911536888</v>
      </c>
    </row>
    <row r="37" spans="1:3">
      <c r="A37" s="11">
        <v>35</v>
      </c>
      <c r="B37" s="24">
        <v>48.5</v>
      </c>
      <c r="C37" s="23">
        <f>Расчет!I37</f>
        <v>0.13242314295470181</v>
      </c>
    </row>
    <row r="38" spans="1:3">
      <c r="A38" s="11">
        <v>36</v>
      </c>
      <c r="B38" s="24">
        <v>62.8</v>
      </c>
      <c r="C38" s="23">
        <f>Расчет!I38</f>
        <v>0.73119264695990349</v>
      </c>
    </row>
    <row r="39" spans="1:3">
      <c r="A39" s="11">
        <v>37</v>
      </c>
      <c r="B39" s="24">
        <v>62.6</v>
      </c>
      <c r="C39" s="23">
        <f>Расчет!I39</f>
        <v>0.77907069585493494</v>
      </c>
    </row>
    <row r="40" spans="1:3">
      <c r="A40" s="11">
        <v>38</v>
      </c>
      <c r="B40" s="24">
        <v>31.2</v>
      </c>
      <c r="C40" s="23">
        <f>Расчет!I40</f>
        <v>0.76002437237498377</v>
      </c>
    </row>
    <row r="41" spans="1:3">
      <c r="A41" s="11">
        <v>39</v>
      </c>
      <c r="B41" s="24">
        <v>31.2</v>
      </c>
      <c r="C41" s="23">
        <f>Расчет!I41</f>
        <v>0.80022437237498423</v>
      </c>
    </row>
    <row r="42" spans="1:3">
      <c r="A42" s="11">
        <v>40</v>
      </c>
      <c r="B42" s="25">
        <v>62.3</v>
      </c>
      <c r="C42" s="23">
        <f>Расчет!I42</f>
        <v>1.0499377691974847</v>
      </c>
    </row>
    <row r="43" spans="1:3">
      <c r="A43" s="11">
        <v>41</v>
      </c>
      <c r="B43" s="24">
        <v>77.400000000000006</v>
      </c>
      <c r="C43" s="23">
        <f>Расчет!I43</f>
        <v>1.2179950776225554</v>
      </c>
    </row>
    <row r="44" spans="1:3">
      <c r="A44" s="11">
        <v>42</v>
      </c>
      <c r="B44" s="24">
        <v>62.6</v>
      </c>
      <c r="C44" s="23">
        <f>Расчет!I44</f>
        <v>0.1654706958549346</v>
      </c>
    </row>
    <row r="45" spans="1:3">
      <c r="A45" s="11">
        <v>43</v>
      </c>
      <c r="B45" s="24">
        <v>31.2</v>
      </c>
      <c r="C45" s="23">
        <f>Расчет!I45</f>
        <v>0.87622437237498296</v>
      </c>
    </row>
    <row r="46" spans="1:3">
      <c r="A46" s="11">
        <v>44</v>
      </c>
      <c r="B46" s="24">
        <v>31.2</v>
      </c>
      <c r="C46" s="23">
        <f>Расчет!I46</f>
        <v>0.71662437237498366</v>
      </c>
    </row>
    <row r="47" spans="1:3">
      <c r="A47" s="11">
        <v>45</v>
      </c>
      <c r="B47" s="24">
        <v>62.7</v>
      </c>
      <c r="C47" s="23">
        <f>Расчет!I47</f>
        <v>0.90758167140742008</v>
      </c>
    </row>
    <row r="48" spans="1:3">
      <c r="A48" s="11">
        <v>46</v>
      </c>
      <c r="B48" s="24">
        <v>77.599999999999994</v>
      </c>
      <c r="C48" s="23">
        <f>Расчет!I48</f>
        <v>1.1060170287275224</v>
      </c>
    </row>
    <row r="49" spans="1:3">
      <c r="A49" s="11">
        <v>47</v>
      </c>
      <c r="B49" s="24">
        <v>62.4</v>
      </c>
      <c r="C49" s="23">
        <f>Расчет!I49</f>
        <v>1.0134487447499669</v>
      </c>
    </row>
    <row r="50" spans="1:3">
      <c r="A50" s="11">
        <v>48</v>
      </c>
      <c r="B50" s="24">
        <v>31.1</v>
      </c>
      <c r="C50" s="23">
        <f>Расчет!I50</f>
        <v>6.5613396822499517E-2</v>
      </c>
    </row>
    <row r="51" spans="1:3">
      <c r="A51" s="11">
        <v>49</v>
      </c>
      <c r="B51" s="24">
        <v>31.3</v>
      </c>
      <c r="C51" s="23">
        <f>Расчет!I51</f>
        <v>6.6035347927467361E-2</v>
      </c>
    </row>
    <row r="52" spans="1:3">
      <c r="A52" s="11">
        <v>50</v>
      </c>
      <c r="B52" s="24">
        <v>62.4</v>
      </c>
      <c r="C52" s="23">
        <f>Расчет!I52</f>
        <v>0.6319487447499661</v>
      </c>
    </row>
    <row r="53" spans="1:3">
      <c r="A53" s="11">
        <v>51</v>
      </c>
      <c r="B53" s="24">
        <v>77.5</v>
      </c>
      <c r="C53" s="23">
        <f>Расчет!I53</f>
        <v>0.4950060531750391</v>
      </c>
    </row>
    <row r="54" spans="1:3">
      <c r="A54" s="11">
        <v>52</v>
      </c>
      <c r="B54" s="24">
        <v>62.4</v>
      </c>
      <c r="C54" s="23">
        <f>Расчет!I54</f>
        <v>0.86984874474996765</v>
      </c>
    </row>
    <row r="55" spans="1:3">
      <c r="A55" s="11">
        <v>53</v>
      </c>
      <c r="B55" s="24">
        <v>31.1</v>
      </c>
      <c r="C55" s="23">
        <f>Расчет!I55</f>
        <v>0.2094133968225001</v>
      </c>
    </row>
    <row r="56" spans="1:3">
      <c r="A56" s="11">
        <v>54</v>
      </c>
      <c r="B56" s="24">
        <v>31.1</v>
      </c>
      <c r="C56" s="23">
        <f>Расчет!I56</f>
        <v>0.89701339682249992</v>
      </c>
    </row>
    <row r="57" spans="1:3">
      <c r="A57" s="11">
        <v>55</v>
      </c>
      <c r="B57" s="24">
        <v>62.6</v>
      </c>
      <c r="C57" s="23">
        <f>Расчет!I57</f>
        <v>0.53277069585493342</v>
      </c>
    </row>
    <row r="58" spans="1:3">
      <c r="A58" s="11">
        <v>56</v>
      </c>
      <c r="B58" s="24">
        <v>77.400000000000006</v>
      </c>
      <c r="C58" s="23">
        <f>Расчет!I58</f>
        <v>0.16349507762255461</v>
      </c>
    </row>
    <row r="59" spans="1:3">
      <c r="A59" s="11">
        <v>57</v>
      </c>
      <c r="B59" s="24">
        <v>62.5</v>
      </c>
      <c r="C59" s="23">
        <f>Расчет!I59</f>
        <v>0.1318597203024508</v>
      </c>
    </row>
    <row r="60" spans="1:3">
      <c r="A60" s="11">
        <v>58</v>
      </c>
      <c r="B60" s="24">
        <v>31.1</v>
      </c>
      <c r="C60" s="23">
        <f>Расчет!I60</f>
        <v>0.57731339682249938</v>
      </c>
    </row>
    <row r="61" spans="1:3">
      <c r="A61" s="11">
        <v>59</v>
      </c>
      <c r="B61" s="24">
        <v>31.2</v>
      </c>
      <c r="C61" s="23">
        <f>Расчет!I61</f>
        <v>6.5824372374983425E-2</v>
      </c>
    </row>
    <row r="62" spans="1:3">
      <c r="A62" s="11">
        <v>60</v>
      </c>
      <c r="B62" s="24">
        <v>62.4</v>
      </c>
      <c r="C62" s="23">
        <f>Расчет!I62</f>
        <v>0.13164874474996685</v>
      </c>
    </row>
    <row r="63" spans="1:3">
      <c r="A63" s="11">
        <v>61</v>
      </c>
      <c r="B63" s="24">
        <v>77.599999999999994</v>
      </c>
      <c r="C63" s="23">
        <f>Расчет!I63</f>
        <v>0.75981702872752455</v>
      </c>
    </row>
    <row r="64" spans="1:3">
      <c r="A64" s="11">
        <v>62</v>
      </c>
      <c r="B64" s="24">
        <v>62.6</v>
      </c>
      <c r="C64" s="23">
        <f>Расчет!I64</f>
        <v>0.8048706958549352</v>
      </c>
    </row>
    <row r="65" spans="1:4">
      <c r="A65" s="11">
        <v>63</v>
      </c>
      <c r="B65" s="24">
        <v>31.1</v>
      </c>
      <c r="C65" s="23">
        <f>Расчет!I65</f>
        <v>6.5613396822499517E-2</v>
      </c>
    </row>
    <row r="66" spans="1:4">
      <c r="A66" s="11">
        <v>64</v>
      </c>
      <c r="B66" s="24">
        <v>31.3</v>
      </c>
      <c r="C66" s="23">
        <f>Расчет!I66</f>
        <v>0.45623534792746745</v>
      </c>
    </row>
    <row r="67" spans="1:4">
      <c r="A67" s="11">
        <v>65</v>
      </c>
      <c r="B67" s="24">
        <v>62.4</v>
      </c>
      <c r="C67" s="23">
        <f>Расчет!I67</f>
        <v>0.73384874474996664</v>
      </c>
    </row>
    <row r="68" spans="1:4">
      <c r="A68" s="11">
        <v>66</v>
      </c>
      <c r="B68" s="24">
        <v>77.5</v>
      </c>
      <c r="C68" s="23">
        <f>Расчет!I68</f>
        <v>0.45410605317503849</v>
      </c>
    </row>
    <row r="69" spans="1:4">
      <c r="A69" s="11">
        <v>67</v>
      </c>
      <c r="B69" s="25">
        <v>62.6</v>
      </c>
      <c r="C69" s="23">
        <f>Расчет!I69</f>
        <v>1.2915706958549324</v>
      </c>
    </row>
    <row r="70" spans="1:4">
      <c r="A70" s="11">
        <v>68</v>
      </c>
      <c r="B70" s="24">
        <v>31.1</v>
      </c>
      <c r="C70" s="23">
        <f>Расчет!I70</f>
        <v>6.5613396822499517E-2</v>
      </c>
    </row>
    <row r="71" spans="1:4">
      <c r="A71" s="11">
        <v>69</v>
      </c>
      <c r="B71" s="24">
        <v>31.2</v>
      </c>
      <c r="C71" s="23">
        <f>Расчет!I71</f>
        <v>0.6413243723749833</v>
      </c>
    </row>
    <row r="72" spans="1:4">
      <c r="A72" s="11">
        <v>70</v>
      </c>
      <c r="B72" s="24">
        <v>62.7</v>
      </c>
      <c r="C72" s="23">
        <f>Расчет!I72</f>
        <v>0.80338167140741779</v>
      </c>
    </row>
    <row r="73" spans="1:4">
      <c r="A73" s="11">
        <v>71</v>
      </c>
      <c r="B73" s="24">
        <v>77.7</v>
      </c>
      <c r="C73" s="23">
        <f>Расчет!I73</f>
        <v>0.97732800428000477</v>
      </c>
    </row>
    <row r="74" spans="1:4">
      <c r="A74" s="11">
        <v>72</v>
      </c>
      <c r="B74" s="24">
        <v>62.6</v>
      </c>
      <c r="C74" s="23">
        <f>Расчет!I74</f>
        <v>1.2322706958549339</v>
      </c>
    </row>
    <row r="75" spans="1:4">
      <c r="A75" s="11">
        <v>73</v>
      </c>
      <c r="B75" s="24">
        <v>31.2</v>
      </c>
      <c r="C75" s="23">
        <f>Расчет!I75</f>
        <v>0.60692437237498265</v>
      </c>
    </row>
    <row r="76" spans="1:4">
      <c r="A76" s="11">
        <v>74</v>
      </c>
      <c r="B76" s="24">
        <v>31.2</v>
      </c>
      <c r="C76" s="23">
        <f>Расчет!I76</f>
        <v>0.46942437237498336</v>
      </c>
    </row>
    <row r="77" spans="1:4">
      <c r="A77" s="11">
        <v>75</v>
      </c>
      <c r="B77" s="24">
        <v>62.4</v>
      </c>
      <c r="C77" s="23">
        <f>Расчет!I77</f>
        <v>1.675748744749967</v>
      </c>
    </row>
    <row r="78" spans="1:4">
      <c r="A78" s="11">
        <v>76</v>
      </c>
      <c r="B78" s="24">
        <v>77.599999999999994</v>
      </c>
      <c r="C78" s="23">
        <f>Расчет!I78</f>
        <v>0.85091702872752184</v>
      </c>
    </row>
    <row r="79" spans="1:4">
      <c r="A79" s="11" t="s">
        <v>20</v>
      </c>
      <c r="B79" s="24">
        <v>38.700000000000003</v>
      </c>
      <c r="C79" s="23">
        <f>Расчет!I79</f>
        <v>1.6864475388112785</v>
      </c>
      <c r="D79" t="s">
        <v>25</v>
      </c>
    </row>
    <row r="80" spans="1:4">
      <c r="A80" s="11" t="s">
        <v>21</v>
      </c>
      <c r="B80" s="24">
        <v>69.599999999999994</v>
      </c>
      <c r="C80" s="23">
        <f>Расчет!I80</f>
        <v>1.2455389845288101</v>
      </c>
      <c r="D80" t="s">
        <v>26</v>
      </c>
    </row>
    <row r="81" spans="1:4">
      <c r="A81" s="11" t="s">
        <v>22</v>
      </c>
      <c r="B81" s="24">
        <v>38.5</v>
      </c>
      <c r="C81" s="23">
        <f>Расчет!I81</f>
        <v>0.17942558770630818</v>
      </c>
      <c r="D81" t="s">
        <v>27</v>
      </c>
    </row>
    <row r="82" spans="1:4">
      <c r="A82" s="11" t="s">
        <v>23</v>
      </c>
      <c r="B82" s="24">
        <v>64.7</v>
      </c>
      <c r="C82" s="23">
        <f>Расчет!I82</f>
        <v>0.65680118245709596</v>
      </c>
      <c r="D82" t="s">
        <v>28</v>
      </c>
    </row>
    <row r="83" spans="1:4">
      <c r="A83" s="26">
        <v>9999</v>
      </c>
      <c r="B83" s="27">
        <f>SUM(B3:B82)</f>
        <v>3854.8999999999983</v>
      </c>
      <c r="C83" s="23">
        <f>SUM(C3:C82)</f>
        <v>49.522096572702672</v>
      </c>
    </row>
    <row r="84" spans="1:4">
      <c r="C84" s="47"/>
    </row>
    <row r="85" spans="1:4">
      <c r="A85" s="28" t="s">
        <v>1</v>
      </c>
      <c r="B85" s="29"/>
      <c r="C85" s="30" t="s">
        <v>32</v>
      </c>
    </row>
    <row r="97" spans="1:3">
      <c r="A97" s="57" t="s">
        <v>37</v>
      </c>
      <c r="B97" s="29"/>
      <c r="C97" s="29" t="s">
        <v>38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в эл. виде</vt:lpstr>
      <vt:lpstr>'в эл. виде'!Область_печати</vt:lpstr>
    </vt:vector>
  </TitlesOfParts>
  <Company>ЖБК-1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User</cp:lastModifiedBy>
  <cp:lastPrinted>2024-03-27T10:33:20Z</cp:lastPrinted>
  <dcterms:created xsi:type="dcterms:W3CDTF">2021-09-21T11:55:05Z</dcterms:created>
  <dcterms:modified xsi:type="dcterms:W3CDTF">2025-01-28T13:53:58Z</dcterms:modified>
</cp:coreProperties>
</file>