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аздел 1-4" sheetId="1" r:id="rId1"/>
    <sheet name="раздел 5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36" i="1" l="1"/>
  <c r="C36" i="1"/>
  <c r="B37" i="1"/>
  <c r="E37" i="2" l="1"/>
  <c r="E36" i="2"/>
  <c r="E82" i="2"/>
  <c r="E25" i="2"/>
  <c r="C41" i="1"/>
  <c r="B41" i="1"/>
  <c r="B46" i="1"/>
  <c r="C38" i="1"/>
  <c r="C37" i="1"/>
  <c r="B38" i="1"/>
  <c r="C14" i="1"/>
  <c r="E99" i="2" l="1"/>
  <c r="D99" i="2"/>
  <c r="E98" i="2"/>
  <c r="D98" i="2"/>
  <c r="E97" i="2"/>
  <c r="D96" i="2"/>
  <c r="E96" i="2" s="1"/>
  <c r="D95" i="2"/>
  <c r="E95" i="2" s="1"/>
  <c r="D94" i="2"/>
  <c r="E94" i="2" s="1"/>
  <c r="D93" i="2"/>
  <c r="E93" i="2" s="1"/>
  <c r="D92" i="2"/>
  <c r="E92" i="2" s="1"/>
  <c r="D91" i="2"/>
  <c r="E91" i="2" s="1"/>
  <c r="D90" i="2"/>
  <c r="E90" i="2" s="1"/>
  <c r="E89" i="2" s="1"/>
  <c r="E88" i="2"/>
  <c r="D88" i="2"/>
  <c r="E87" i="2"/>
  <c r="D87" i="2"/>
  <c r="E86" i="2"/>
  <c r="D86" i="2"/>
  <c r="E85" i="2"/>
  <c r="D85" i="2"/>
  <c r="E84" i="2"/>
  <c r="D84" i="2"/>
  <c r="E83" i="2"/>
  <c r="D83" i="2"/>
  <c r="C83" i="2"/>
  <c r="D82" i="2"/>
  <c r="D81" i="2"/>
  <c r="E81" i="2" s="1"/>
  <c r="E80" i="2"/>
  <c r="E79" i="2"/>
  <c r="D79" i="2"/>
  <c r="E78" i="2"/>
  <c r="D78" i="2"/>
  <c r="E77" i="2"/>
  <c r="D77" i="2"/>
  <c r="E76" i="2"/>
  <c r="D76" i="2"/>
  <c r="E75" i="2"/>
  <c r="D75" i="2"/>
  <c r="E74" i="2"/>
  <c r="D74" i="2"/>
  <c r="C73" i="2"/>
  <c r="D72" i="2"/>
  <c r="C72" i="2"/>
  <c r="E72" i="2" s="1"/>
  <c r="E71" i="2" s="1"/>
  <c r="D71" i="2"/>
  <c r="C71" i="2"/>
  <c r="D70" i="2"/>
  <c r="E70" i="2" s="1"/>
  <c r="E69" i="2" s="1"/>
  <c r="D69" i="2"/>
  <c r="D68" i="2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D37" i="2"/>
  <c r="D36" i="2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E29" i="2" s="1"/>
  <c r="D29" i="2"/>
  <c r="D28" i="2"/>
  <c r="E28" i="2" s="1"/>
  <c r="D27" i="2"/>
  <c r="E27" i="2" s="1"/>
  <c r="D26" i="2"/>
  <c r="E26" i="2" s="1"/>
  <c r="D25" i="2"/>
  <c r="D24" i="2"/>
  <c r="E24" i="2" s="1"/>
  <c r="D23" i="2"/>
  <c r="E23" i="2" s="1"/>
  <c r="D22" i="2"/>
  <c r="E22" i="2" s="1"/>
  <c r="E21" i="2" s="1"/>
  <c r="E20" i="2" s="1"/>
  <c r="D21" i="2"/>
  <c r="D20" i="2"/>
  <c r="D19" i="2"/>
  <c r="E19" i="2" s="1"/>
  <c r="D18" i="2"/>
  <c r="E18" i="2" s="1"/>
  <c r="D17" i="2"/>
  <c r="E17" i="2" s="1"/>
  <c r="D16" i="2"/>
  <c r="E16" i="2" s="1"/>
  <c r="E11" i="2" s="1"/>
  <c r="E5" i="2" s="1"/>
  <c r="E15" i="2"/>
  <c r="E14" i="2"/>
  <c r="D14" i="2"/>
  <c r="E13" i="2"/>
  <c r="D13" i="2"/>
  <c r="E12" i="2"/>
  <c r="D12" i="2"/>
  <c r="D11" i="2"/>
  <c r="E10" i="2"/>
  <c r="D10" i="2"/>
  <c r="E9" i="2"/>
  <c r="D9" i="2"/>
  <c r="E8" i="2"/>
  <c r="D8" i="2"/>
  <c r="E7" i="2"/>
  <c r="D7" i="2"/>
  <c r="E6" i="2"/>
  <c r="D6" i="2"/>
  <c r="D5" i="2"/>
  <c r="E61" i="2" l="1"/>
  <c r="E38" i="2" s="1"/>
  <c r="E73" i="2"/>
  <c r="E68" i="2" s="1"/>
  <c r="D73" i="2"/>
  <c r="E4" i="2" l="1"/>
  <c r="E100" i="2" s="1"/>
  <c r="C46" i="1" l="1"/>
  <c r="E46" i="1" s="1"/>
</calcChain>
</file>

<file path=xl/sharedStrings.xml><?xml version="1.0" encoding="utf-8"?>
<sst xmlns="http://schemas.openxmlformats.org/spreadsheetml/2006/main" count="238" uniqueCount="232">
  <si>
    <t>Раздел 5</t>
  </si>
  <si>
    <t>Нумерация</t>
  </si>
  <si>
    <t>Наименование вида работ (услуг)</t>
  </si>
  <si>
    <t/>
  </si>
  <si>
    <t>сумма, руб.</t>
  </si>
  <si>
    <t>Сумма</t>
  </si>
  <si>
    <t>1</t>
  </si>
  <si>
    <t>Содержание</t>
  </si>
  <si>
    <t>1.1</t>
  </si>
  <si>
    <t>I.  Работы по содержанию помещений, входящих в состав общего имущества в многоквартирном доме</t>
  </si>
  <si>
    <t>1.1.1</t>
  </si>
  <si>
    <t>1.1. Поддерживающая уборка</t>
  </si>
  <si>
    <t>1.1.1.1</t>
  </si>
  <si>
    <t>Влажное подметание лестничных площадок и маршей нижних трех этажей</t>
  </si>
  <si>
    <t>1.1.1.2</t>
  </si>
  <si>
    <t>Очистка металлических решеток и приямков. Уборка крыльца и площадки перед входом в подъезд</t>
  </si>
  <si>
    <t>1.1.1.3</t>
  </si>
  <si>
    <t>Влажное подметание лестничных площадок и маршей выше третьего этажа</t>
  </si>
  <si>
    <t>1.1.1.4</t>
  </si>
  <si>
    <t>Влажная протирка почтовых ящиков</t>
  </si>
  <si>
    <t>1.1.2</t>
  </si>
  <si>
    <t>1.2 Генеральная уборка</t>
  </si>
  <si>
    <t>1.1.2.1</t>
  </si>
  <si>
    <t>Влажная протирка подоконников в подъезде</t>
  </si>
  <si>
    <t>1.1.2.2</t>
  </si>
  <si>
    <t>Влажная протирка стен</t>
  </si>
  <si>
    <t>1.1.2.3</t>
  </si>
  <si>
    <t>Влажная протирка шкафов для электрощитков и слаботочных устройств</t>
  </si>
  <si>
    <t>1.1.2.4</t>
  </si>
  <si>
    <t>Влажная протирка отопительных приборов в подъездах</t>
  </si>
  <si>
    <t>1.1.2.5</t>
  </si>
  <si>
    <t>Обметание потолков</t>
  </si>
  <si>
    <t>1.1.2.6</t>
  </si>
  <si>
    <t>Влажная протирка дверей</t>
  </si>
  <si>
    <t>1.1.2.7</t>
  </si>
  <si>
    <t>Мытье лестничных площадок и маршей</t>
  </si>
  <si>
    <t>1.1.2.8</t>
  </si>
  <si>
    <t>Мытье окон</t>
  </si>
  <si>
    <t>1.2</t>
  </si>
  <si>
    <t>II. Работы по содержанию земельного участка, на котором расположен меогоквартирный дом, с элементами озеленения и благоустройства, иными объектами, предназначенными для облсуживания и эксплуатации этого дом</t>
  </si>
  <si>
    <t>1.2.1</t>
  </si>
  <si>
    <t>2.1 холодный период</t>
  </si>
  <si>
    <t>1.2.1.1</t>
  </si>
  <si>
    <t>Подметание свежевыпавшего снега толщиной слоя до 2 см</t>
  </si>
  <si>
    <t>1.2.1.2</t>
  </si>
  <si>
    <t>Сдвигание свежевыпавшего снега толщиной слоя свыше  2 см</t>
  </si>
  <si>
    <t>1.2.1.3</t>
  </si>
  <si>
    <t>Посыпка территории противогололедными составами и материалами (песком или смесью песка с хлоридами)</t>
  </si>
  <si>
    <t>1.2.1.4</t>
  </si>
  <si>
    <t>Очистка территории от наледи и льда</t>
  </si>
  <si>
    <t>1.2.1.5</t>
  </si>
  <si>
    <t>Очистка территории от снега наносного происхождения (или подметание территорий свободных от снежного покрова)</t>
  </si>
  <si>
    <t>1.2.1.6</t>
  </si>
  <si>
    <t>Очистка урн от мусора</t>
  </si>
  <si>
    <t>1.2.1.7</t>
  </si>
  <si>
    <t>Уборка контейнерной площадки</t>
  </si>
  <si>
    <t>1.2.2</t>
  </si>
  <si>
    <t>2.2 теплый период</t>
  </si>
  <si>
    <t>1.2.2.1</t>
  </si>
  <si>
    <t>Подметание и уборка территории</t>
  </si>
  <si>
    <t>1.2.2.2</t>
  </si>
  <si>
    <t>Очистка от мусора урн, установленных возле подъезда</t>
  </si>
  <si>
    <t>1.2.2.3</t>
  </si>
  <si>
    <t>Промывка урн, установленных возле подъезда</t>
  </si>
  <si>
    <t>1.2.2.4</t>
  </si>
  <si>
    <t>Прочистка ливневой канализации</t>
  </si>
  <si>
    <t>1.2.2.5</t>
  </si>
  <si>
    <t>1.2.2.6</t>
  </si>
  <si>
    <t>Уборка газонов</t>
  </si>
  <si>
    <t>1.2.2.7</t>
  </si>
  <si>
    <t>Сезонное выкашивание газонов</t>
  </si>
  <si>
    <t>1.2.2.8</t>
  </si>
  <si>
    <t>Агротехнические мероприятия по уходу за зелеными насаждениями, восстановление отдельных участков газонов, клумб (посадка и замена деревьев и кустов, посев трав)</t>
  </si>
  <si>
    <t>1.3</t>
  </si>
  <si>
    <t>III. Работы, необходимые для надлежащего содержания несущих конструкций (фундаментов, стен, перекрытий и покрытий, лестниц, несущих элементов крыш) и несущих конструкций (перегородок, внутренней отделки, полов) и внешнее благоустройство многоквартирных домов</t>
  </si>
  <si>
    <t>1.3.1</t>
  </si>
  <si>
    <t>3.1 общие и частичные осмотры конструктивных элементов</t>
  </si>
  <si>
    <t>1.3.2</t>
  </si>
  <si>
    <t>3.2 прочистка ливнестоков</t>
  </si>
  <si>
    <t>1.3.3</t>
  </si>
  <si>
    <t>3.2 Работы ,выполняемые в целях надлежащего содержания фундамента, подвала</t>
  </si>
  <si>
    <t>1.3.3.1</t>
  </si>
  <si>
    <t>Проверка технического состяния видимых частей конструкций (в т. ч. проверка состояния гидроизоляции фундаментов и систем водоотвода фундамента)</t>
  </si>
  <si>
    <t>1.3.3.2</t>
  </si>
  <si>
    <t>Восстановление приямков, входов в подвал</t>
  </si>
  <si>
    <t>1.3.3.3</t>
  </si>
  <si>
    <t>Частичное восстановление отмостки, заделка трещин</t>
  </si>
  <si>
    <t>1.3.3.4</t>
  </si>
  <si>
    <t>Контроль за состоянием дверей подвалов и технических подполий, закрытие подвальных и чердачных дверей, металлических решеток и лазов на замки</t>
  </si>
  <si>
    <t>1.3.4</t>
  </si>
  <si>
    <t>3.3 Работы, выполняемые для надлежащего содержания стен внутренней отделки и фасада</t>
  </si>
  <si>
    <t>1.3.4.1</t>
  </si>
  <si>
    <t>Укрепление козырьков, ограждений и перил крылец</t>
  </si>
  <si>
    <t>1.3.4.2</t>
  </si>
  <si>
    <t>Восстановление поврежденных участков штукатурки и облицовки</t>
  </si>
  <si>
    <t>1.3.4.3</t>
  </si>
  <si>
    <t>Смазывание подъездных дверей</t>
  </si>
  <si>
    <t>1.3.5</t>
  </si>
  <si>
    <t>3.4 Работы, выполняемые в целях надлежащего содержания оконных и дверных заполнений помещений, относящихся к общему имуществу</t>
  </si>
  <si>
    <t>1.3.5.1</t>
  </si>
  <si>
    <t>Установка недостающих, частично разбитых и укрепление слабо укрепленных стекол в дверных и оконных заполнениях</t>
  </si>
  <si>
    <t>1.3.5.2</t>
  </si>
  <si>
    <t>Установка или укрепление ручек и шпингалетов на оконных и дверных заполнениях</t>
  </si>
  <si>
    <t>1.3.5.3</t>
  </si>
  <si>
    <t>Смазывание замков технических помещений</t>
  </si>
  <si>
    <t>1.3.5.4</t>
  </si>
  <si>
    <t>Укрепление и регулировка доводчиков</t>
  </si>
  <si>
    <t>1.3.6</t>
  </si>
  <si>
    <t>3.5 Работы, выполняемые в целях надлежащего содержания крыш и водосточных систем</t>
  </si>
  <si>
    <t>1.3.6.1</t>
  </si>
  <si>
    <t>Общие и частичные осмотры кровли и ее элементов</t>
  </si>
  <si>
    <t>1.3.6.2</t>
  </si>
  <si>
    <t>Очистка кровли от мусора и грязи</t>
  </si>
  <si>
    <t>1.3.6.3</t>
  </si>
  <si>
    <t>Удаление снега и наледи с кровли</t>
  </si>
  <si>
    <t>1.3.6.4</t>
  </si>
  <si>
    <t>Прочистка водоприемной воронки внутреннего водостока, осмотр ,прочистка системы водоотведения, укрепление защитной решетки водопроводной воронки</t>
  </si>
  <si>
    <t>1.3.6.5</t>
  </si>
  <si>
    <t>Очистка тех. этажей от мусора со сбором его в тару и транспортировкой в установленное место</t>
  </si>
  <si>
    <t>1.3.7</t>
  </si>
  <si>
    <t>3.6 Внешнее благоустройство</t>
  </si>
  <si>
    <t>1.3.7.1</t>
  </si>
  <si>
    <t>Частичный ремонт тротуарной плитки</t>
  </si>
  <si>
    <t>1.3.7.2</t>
  </si>
  <si>
    <t>Частичная окраска решетчатых ограждений, оград, МАФ</t>
  </si>
  <si>
    <t>1.3.7.3</t>
  </si>
  <si>
    <t>Замена урн</t>
  </si>
  <si>
    <t>1.3.7.4</t>
  </si>
  <si>
    <t>Частичная окраска урн</t>
  </si>
  <si>
    <t>1.3.7.5</t>
  </si>
  <si>
    <t>Ремонт скамеек, качель и т. д.</t>
  </si>
  <si>
    <t>1.3.7.6</t>
  </si>
  <si>
    <t>Подготовка к сезонной эксплуатации оборудования детских и спортивных площадок</t>
  </si>
  <si>
    <t>1.4</t>
  </si>
  <si>
    <t>IV.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домев</t>
  </si>
  <si>
    <t>1.4.1</t>
  </si>
  <si>
    <t xml:space="preserve"> Работы, выполняемые в целях надлежащего содержания индивидуальных тепловых пунктов</t>
  </si>
  <si>
    <t>1.4.1.1</t>
  </si>
  <si>
    <t>Обслуживание индивидуальных газовых котлов для общедомовых нужд</t>
  </si>
  <si>
    <t>1.4.2</t>
  </si>
  <si>
    <t xml:space="preserve"> Работы, выполняемые в целях надлежащего содержания систем вентиляции и дымоудаления</t>
  </si>
  <si>
    <t>1.4.2.1</t>
  </si>
  <si>
    <t>Проверка и очистка вентиляционных каналов</t>
  </si>
  <si>
    <t>1.4.3</t>
  </si>
  <si>
    <t xml:space="preserve"> Общие работы, выполняемые для надлежащего содержания систем водоснабжения (холодного и горячего), отопления и водоотведения</t>
  </si>
  <si>
    <t>1.4.3.1</t>
  </si>
  <si>
    <t>Общие и частичные осмотры общедомовой системы холодного водоснабжения и водоотведения в технических помещениях</t>
  </si>
  <si>
    <t>1.4.3.2</t>
  </si>
  <si>
    <t>Ремонт и техническое обслуживание задвижек ХВС</t>
  </si>
  <si>
    <t>1.4.3.3</t>
  </si>
  <si>
    <t>Ревизия вентилей в местах общего пользования</t>
  </si>
  <si>
    <t>1.4.3.4</t>
  </si>
  <si>
    <t>Аварийное обслуживание</t>
  </si>
  <si>
    <t>1.4.3.5</t>
  </si>
  <si>
    <t>Устранение засоров внутренних канализационных трубопроводов</t>
  </si>
  <si>
    <t>1.4.3.6</t>
  </si>
  <si>
    <t>Проверка и ремонт водных тепообменников, насосов, запорной арматуры</t>
  </si>
  <si>
    <t>1.4.3.7</t>
  </si>
  <si>
    <t>Снятие показаний общедомовых приборов учета ХВС и газоснабжения</t>
  </si>
  <si>
    <t>1.4.3.8</t>
  </si>
  <si>
    <t>Техобслуживание вводных и внутренних газопроводов</t>
  </si>
  <si>
    <t>1.4.3.9</t>
  </si>
  <si>
    <t>Техобслуживание подземного и надземного газопровода</t>
  </si>
  <si>
    <t>1.4.4</t>
  </si>
  <si>
    <t>Работы, выполняемые в целях надлежащего содержания электрооборудования, радио- и телекоммуникационного оборудования</t>
  </si>
  <si>
    <t>1.4.4.1</t>
  </si>
  <si>
    <t xml:space="preserve"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 </t>
  </si>
  <si>
    <t>1.4.4.2</t>
  </si>
  <si>
    <t>Общие и частичные осмотры линий электрических сетей, арматуры, электрооборудованияв подвальных помещениях</t>
  </si>
  <si>
    <t>1.4.4.3</t>
  </si>
  <si>
    <t>Ремонт электрощитов</t>
  </si>
  <si>
    <t>1.4.4.4</t>
  </si>
  <si>
    <t>Электроизмерения</t>
  </si>
  <si>
    <t>1.4.4.5</t>
  </si>
  <si>
    <t>Технический осмотр ВРУ</t>
  </si>
  <si>
    <t>1.4.5</t>
  </si>
  <si>
    <t>4.5 Работы и услуги по содержанию иного общего имущества в многоквартирном доме</t>
  </si>
  <si>
    <t>1.4.5.1</t>
  </si>
  <si>
    <t>Организация накопления отходов I-IV классов опасности (отработанных трутьсодержащих ламп м др. 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</t>
  </si>
  <si>
    <t>1.4.5.2</t>
  </si>
  <si>
    <t xml:space="preserve">Обслуживание системы видеонаблюдения </t>
  </si>
  <si>
    <t>1.4.5.3</t>
  </si>
  <si>
    <t>Обслуживание автоматических ворот и калитки</t>
  </si>
  <si>
    <t>2</t>
  </si>
  <si>
    <t>Техническое обслуживание домофона</t>
  </si>
  <si>
    <t>2.1</t>
  </si>
  <si>
    <t>Обслуживание автоматически запирающего и переговорного устройства дверей подъездов МКД (домофона)</t>
  </si>
  <si>
    <t>3</t>
  </si>
  <si>
    <t>Содержание и ремонт лифта</t>
  </si>
  <si>
    <t>3.1</t>
  </si>
  <si>
    <t>Содержание и  текущий ремонт лифтов</t>
  </si>
  <si>
    <t>4</t>
  </si>
  <si>
    <t xml:space="preserve"> Мелкий ремонт</t>
  </si>
  <si>
    <t xml:space="preserve"> Непредвиденные  работы по текущему ремонту общего имущества жилого дома</t>
  </si>
  <si>
    <t>Затраты по управлению домом</t>
  </si>
  <si>
    <t>Итого</t>
  </si>
  <si>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</si>
  <si>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</si>
  <si>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</si>
  <si>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</si>
  <si>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</si>
  <si>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</si>
  <si>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</si>
  <si>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</si>
  <si>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</si>
  <si>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</si>
  <si>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</si>
  <si>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</si>
  <si>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</si>
  <si>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</si>
  <si>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</si>
  <si>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</si>
  <si>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</si>
  <si>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</si>
  <si>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</si>
  <si>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</si>
  <si>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</si>
  <si>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</si>
  <si>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</si>
  <si>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</si>
  <si>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</si>
  <si>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</si>
  <si>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</si>
  <si>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</si>
  <si>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</si>
  <si>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</si>
  <si>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Отчет управляющей организации о выполнении условий договора управления многоквартирным домом по адресу:  Белгородский район, пгт. Разумное, ул. Почтовая 26</t>
  </si>
  <si>
    <t>Белгородский р-н, пгт. Разумное, ул. Почтовая 26</t>
  </si>
  <si>
    <t>Обслуживание лифтов</t>
  </si>
  <si>
    <t>Обслуживание домофонов</t>
  </si>
  <si>
    <t>Основание (договор управления с застройщиком/
Период муниципальный размер платы/ решение общего собрания/пункт договора об индексации и др.)</t>
  </si>
  <si>
    <t>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</si>
</sst>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4" fontId="3" fillId="0" borderId="2" xfId="0" applyNumberFormat="1" applyFont="1" applyBorder="1"/>
    <xf numFmtId="0" fontId="3" fillId="0" borderId="2" xfId="0" applyFont="1" applyBorder="1"/>
    <xf numFmtId="4" fontId="0" fillId="0" borderId="2" xfId="0" applyNumberFormat="1" applyBorder="1"/>
    <xf numFmtId="0" fontId="4" fillId="0" borderId="2" xfId="0" applyFont="1" applyBorder="1" applyAlignment="1">
      <alignment wrapText="1"/>
    </xf>
    <xf numFmtId="0" fontId="4" fillId="0" borderId="2" xfId="0" applyFont="1" applyBorder="1"/>
    <xf numFmtId="4" fontId="4" fillId="0" borderId="2" xfId="0" applyNumberFormat="1" applyFont="1" applyBorder="1"/>
    <xf numFmtId="0" fontId="0" fillId="2" borderId="2" xfId="0" applyFill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4" fontId="1" fillId="0" borderId="2" xfId="0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horizontal="left" vertical="center" indent="15"/>
    </xf>
    <xf numFmtId="0" fontId="9" fillId="0" borderId="0" xfId="0" applyFont="1" applyAlignment="1">
      <alignment vertical="center" wrapText="1"/>
    </xf>
    <xf numFmtId="9" fontId="10" fillId="2" borderId="2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1" fillId="0" borderId="0" xfId="0" applyFont="1" applyBorder="1" applyAlignment="1"/>
    <xf numFmtId="0" fontId="9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top"/>
    </xf>
    <xf numFmtId="4" fontId="11" fillId="2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/>
    </xf>
    <xf numFmtId="4" fontId="8" fillId="0" borderId="2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8" fillId="3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2" fontId="11" fillId="0" borderId="2" xfId="0" applyNumberFormat="1" applyFont="1" applyBorder="1" applyAlignment="1">
      <alignment horizontal="center"/>
    </xf>
    <xf numFmtId="4" fontId="0" fillId="0" borderId="0" xfId="0" applyNumberFormat="1"/>
    <xf numFmtId="4" fontId="6" fillId="0" borderId="5" xfId="0" applyNumberFormat="1" applyFont="1" applyBorder="1" applyAlignment="1">
      <alignment horizontal="center"/>
    </xf>
    <xf numFmtId="4" fontId="11" fillId="0" borderId="0" xfId="0" applyNumberFormat="1" applyFont="1"/>
    <xf numFmtId="0" fontId="8" fillId="4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ovadv\Desktop\&#1054;&#1090;&#1095;&#1077;&#1090;%20&#1055;&#1086;&#1095;&#1090;&#1086;&#1074;&#1072;&#1103;%2026%20-%202024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Лист1"/>
    </sheetNames>
    <sheetDataSet>
      <sheetData sheetId="0" refreshError="1"/>
      <sheetData sheetId="1">
        <row r="5">
          <cell r="B5" t="str">
            <v>I.  Работы по содержанию помещений, входящих в состав общего имущества в многоквартирном доме</v>
          </cell>
          <cell r="C5" t="str">
            <v/>
          </cell>
          <cell r="D5">
            <v>143372.49</v>
          </cell>
        </row>
        <row r="6">
          <cell r="B6" t="str">
            <v>1.1. Поддерживающая уборка</v>
          </cell>
          <cell r="C6" t="str">
            <v/>
          </cell>
          <cell r="D6">
            <v>109822.01</v>
          </cell>
        </row>
        <row r="7">
          <cell r="B7" t="str">
            <v>Влажное подметание лестничных площадок и маршей нижних трех этажей</v>
          </cell>
          <cell r="C7" t="str">
            <v>56 раз</v>
          </cell>
          <cell r="D7">
            <v>66584.56</v>
          </cell>
        </row>
        <row r="8">
          <cell r="B8" t="str">
            <v>Очистка металлических решеток и приямков. Уборка крыльца и площадки перед входом в подъезд</v>
          </cell>
          <cell r="C8" t="str">
            <v>16 раз</v>
          </cell>
          <cell r="D8">
            <v>16054.56</v>
          </cell>
        </row>
        <row r="9">
          <cell r="B9" t="str">
            <v>Влажное подметание лестничных площадок и маршей выше третьего этажа</v>
          </cell>
          <cell r="C9" t="str">
            <v>17 раз</v>
          </cell>
          <cell r="D9">
            <v>26376.69</v>
          </cell>
        </row>
        <row r="10">
          <cell r="B10" t="str">
            <v>Влажная протирка почтовых ящиков</v>
          </cell>
          <cell r="C10" t="str">
            <v>4 раза</v>
          </cell>
          <cell r="D10">
            <v>806.2</v>
          </cell>
        </row>
        <row r="11">
          <cell r="B11" t="str">
            <v>1.2 Генеральная уборка</v>
          </cell>
          <cell r="C11" t="str">
            <v/>
          </cell>
          <cell r="D11">
            <v>33550.480000000003</v>
          </cell>
        </row>
        <row r="12">
          <cell r="B12" t="str">
            <v>Влажная протирка подоконников в подъезде, оконных решеток</v>
          </cell>
          <cell r="C12" t="str">
            <v>1 раз</v>
          </cell>
          <cell r="D12">
            <v>1502.63</v>
          </cell>
        </row>
        <row r="13">
          <cell r="B13" t="str">
            <v>Влажная протирка стен</v>
          </cell>
          <cell r="C13" t="str">
            <v>1 раз</v>
          </cell>
          <cell r="D13">
            <v>2661.46</v>
          </cell>
        </row>
        <row r="14">
          <cell r="B14" t="str">
            <v>Влажная протирка шкафов для электрощитков и слаботочных устройств</v>
          </cell>
          <cell r="C14" t="str">
            <v>1 раз</v>
          </cell>
          <cell r="D14">
            <v>971.5</v>
          </cell>
        </row>
        <row r="15">
          <cell r="B15" t="str">
            <v>Обметание потолков</v>
          </cell>
          <cell r="C15" t="str">
            <v>1 раз</v>
          </cell>
          <cell r="D15">
            <v>1224.5</v>
          </cell>
        </row>
        <row r="16">
          <cell r="B16" t="str">
            <v>Влажная протирка дверей</v>
          </cell>
          <cell r="C16" t="str">
            <v>1 раз</v>
          </cell>
          <cell r="D16">
            <v>925.75</v>
          </cell>
        </row>
        <row r="17">
          <cell r="B17" t="str">
            <v>Мытье лестничных площадок и маршей</v>
          </cell>
          <cell r="C17" t="str">
            <v>1 раз</v>
          </cell>
          <cell r="D17">
            <v>23524.89</v>
          </cell>
        </row>
        <row r="18">
          <cell r="B18" t="str">
            <v>Мытье окон</v>
          </cell>
          <cell r="C18" t="str">
            <v>1 раз</v>
          </cell>
          <cell r="D18">
            <v>2739.75</v>
          </cell>
        </row>
        <row r="19">
          <cell r="B19" t="str">
            <v>II. Работы по содержанию земельного участка, на котором расположен меогоквартирный дом, с элементами озеленения и благоустройства, иными объектами, предназначенными для облсуживания и эксплуатации этого дом</v>
          </cell>
          <cell r="C19" t="str">
            <v/>
          </cell>
          <cell r="D19">
            <v>181948.34</v>
          </cell>
        </row>
        <row r="20">
          <cell r="B20" t="str">
            <v>2.1 холодный период</v>
          </cell>
          <cell r="C20" t="str">
            <v/>
          </cell>
          <cell r="D20">
            <v>82262.399999999994</v>
          </cell>
        </row>
        <row r="21">
          <cell r="B21" t="str">
            <v>Подметание свежевыпавшего снега толщиной слоя до 2 см</v>
          </cell>
          <cell r="C21" t="str">
            <v>5 раз</v>
          </cell>
          <cell r="D21">
            <v>12241.15</v>
          </cell>
        </row>
        <row r="22">
          <cell r="B22" t="str">
            <v>Сдвигание свежевыпавшего снега толщиной слоя свыше  2 см</v>
          </cell>
          <cell r="C22" t="str">
            <v>2 раза</v>
          </cell>
          <cell r="D22">
            <v>20456.240000000002</v>
          </cell>
        </row>
        <row r="23">
          <cell r="B23" t="str">
            <v>Посыпка территории противогололедными составами и материалами (песком или смесью песка с хлоридами)</v>
          </cell>
          <cell r="C23" t="str">
            <v>5 раз</v>
          </cell>
          <cell r="D23">
            <v>12445.55</v>
          </cell>
        </row>
        <row r="24">
          <cell r="B24" t="str">
            <v>Очистка территории от наледи и льда</v>
          </cell>
          <cell r="C24" t="str">
            <v>3 раза</v>
          </cell>
          <cell r="D24">
            <v>9901.68</v>
          </cell>
        </row>
        <row r="25">
          <cell r="B25" t="str">
            <v>Очистка территории от снега наносного происхождения (или подметание территорий свободных от снежного покрова)</v>
          </cell>
          <cell r="C25" t="str">
            <v>4 раза</v>
          </cell>
          <cell r="D25">
            <v>9053</v>
          </cell>
        </row>
        <row r="26">
          <cell r="B26" t="str">
            <v>Очистка урн от мусора</v>
          </cell>
          <cell r="C26" t="str">
            <v>87 раз</v>
          </cell>
          <cell r="D26">
            <v>15146.7</v>
          </cell>
        </row>
        <row r="27">
          <cell r="B27" t="str">
            <v>Уборка контейнерной площадки</v>
          </cell>
          <cell r="C27" t="str">
            <v>52 раза</v>
          </cell>
          <cell r="D27">
            <v>3018.08</v>
          </cell>
        </row>
        <row r="28">
          <cell r="B28" t="str">
            <v>2.2 теплый период</v>
          </cell>
          <cell r="C28" t="str">
            <v/>
          </cell>
          <cell r="D28">
            <v>99685.94</v>
          </cell>
        </row>
        <row r="29">
          <cell r="B29" t="str">
            <v>Подметание и уборка территории</v>
          </cell>
          <cell r="C29" t="str">
            <v>0 раз</v>
          </cell>
          <cell r="D29">
            <v>0</v>
          </cell>
        </row>
        <row r="30">
          <cell r="B30" t="str">
            <v>Очистка от мусора урн, установленных возле подъезда</v>
          </cell>
          <cell r="C30" t="str">
            <v>87 раз</v>
          </cell>
          <cell r="D30">
            <v>15146.7</v>
          </cell>
        </row>
        <row r="31">
          <cell r="B31" t="str">
            <v>Промывка урн, установленных возле подъезда</v>
          </cell>
          <cell r="C31" t="str">
            <v>0 раз</v>
          </cell>
          <cell r="D31">
            <v>0</v>
          </cell>
        </row>
        <row r="32">
          <cell r="B32" t="str">
            <v>Прочистка ливневой канализации</v>
          </cell>
          <cell r="C32" t="str">
            <v>0 раз</v>
          </cell>
          <cell r="D32">
            <v>0</v>
          </cell>
        </row>
        <row r="33">
          <cell r="B33" t="str">
            <v>Уборка контейнерной площадки</v>
          </cell>
          <cell r="C33" t="str">
            <v>44 раза</v>
          </cell>
          <cell r="D33">
            <v>2553.7600000000002</v>
          </cell>
        </row>
        <row r="34">
          <cell r="B34" t="str">
            <v>Уборка газонов</v>
          </cell>
          <cell r="C34" t="str">
            <v>24 раза</v>
          </cell>
          <cell r="D34">
            <v>11316.48</v>
          </cell>
        </row>
        <row r="35">
          <cell r="B35" t="str">
            <v>Сезонное выкашивание газонов</v>
          </cell>
          <cell r="C35" t="str">
            <v>2 раза</v>
          </cell>
          <cell r="D35">
            <v>10881</v>
          </cell>
        </row>
        <row r="36">
          <cell r="B36" t="str">
            <v>Агротехнические мероприятия по уходу за зелеными насаждениями, восстановление отдельных участков газонов, клумб (посадка и замена деревьев и кустов, посев трав)</v>
          </cell>
          <cell r="C36" t="str">
            <v>10 раз</v>
          </cell>
          <cell r="D36" t="str">
            <v>59788</v>
          </cell>
        </row>
        <row r="37">
          <cell r="B37" t="str">
            <v>III. Работы, необходимые для надлежащего содержания несущих конструкций (фундаментов, стен, перекрытий и покрытий, лестниц, несущих элементов крыш) и несущих конструкций (перегородок, внутренней отделки, полов) и внешнее благоустройство многоквартирных домов</v>
          </cell>
          <cell r="C37" t="str">
            <v/>
          </cell>
          <cell r="D37">
            <v>59131.35</v>
          </cell>
        </row>
        <row r="38">
          <cell r="B38" t="str">
            <v>3.1 общие и частичные осмотры конструктивных элементов</v>
          </cell>
          <cell r="C38" t="str">
            <v>1 раз</v>
          </cell>
          <cell r="D38">
            <v>2380.83</v>
          </cell>
        </row>
        <row r="39">
          <cell r="B39" t="str">
            <v>3.2 прочистка ливнестоков</v>
          </cell>
          <cell r="C39" t="str">
            <v>1 раз</v>
          </cell>
          <cell r="D39">
            <v>9756.7999999999993</v>
          </cell>
        </row>
        <row r="40">
          <cell r="B40" t="str">
            <v>3.2 Работы ,выполняемые в целях надлежащего содержания фундамента, подвала</v>
          </cell>
          <cell r="C40" t="str">
            <v/>
          </cell>
          <cell r="D40">
            <v>5788.12</v>
          </cell>
        </row>
        <row r="41">
          <cell r="B41" t="str">
            <v>Проверка технического состяния видимых частей конструкций (в т. ч. проверка состояния гидроизоляции фундаментов и систем водоотвода фундамента)</v>
          </cell>
          <cell r="C41" t="str">
            <v>1 раз</v>
          </cell>
          <cell r="D41">
            <v>2451.31</v>
          </cell>
        </row>
        <row r="42">
          <cell r="B42" t="str">
            <v>Восстановление приямков, входов в подвал</v>
          </cell>
          <cell r="C42" t="str">
            <v>0 раз</v>
          </cell>
          <cell r="D42">
            <v>0</v>
          </cell>
        </row>
        <row r="43">
          <cell r="B43" t="str">
            <v>Частичное восстановление отмостки, заделка трещин</v>
          </cell>
          <cell r="C43" t="str">
            <v>0 раз</v>
          </cell>
          <cell r="D43">
            <v>0</v>
          </cell>
        </row>
        <row r="44">
          <cell r="B44" t="str">
            <v>Контроль за состоянием дверей подвалов и технических подполий, закрытие подвальных и чердачных дверей, металлических решеток и лазов на замки</v>
          </cell>
          <cell r="C44" t="str">
            <v>1 раз</v>
          </cell>
          <cell r="D44">
            <v>3336.81</v>
          </cell>
        </row>
        <row r="45">
          <cell r="B45" t="str">
            <v>3.3 Работы, выполняемые для надлежащего содержания стен внутренней отделки и фасада</v>
          </cell>
          <cell r="C45" t="str">
            <v/>
          </cell>
          <cell r="D45">
            <v>3388.59</v>
          </cell>
        </row>
        <row r="46">
          <cell r="B46" t="str">
            <v>Укрепление козырьков, ограждений и перил крылец</v>
          </cell>
          <cell r="C46" t="str">
            <v>1 раз</v>
          </cell>
          <cell r="D46">
            <v>2002.09</v>
          </cell>
        </row>
        <row r="47">
          <cell r="B47" t="str">
            <v>Восстановление поврежденных участков штукатурки и облицовки</v>
          </cell>
          <cell r="C47" t="str">
            <v>0 раз</v>
          </cell>
          <cell r="D47">
            <v>0</v>
          </cell>
        </row>
        <row r="48">
          <cell r="B48" t="str">
            <v>Смазывание подъездных дверей</v>
          </cell>
          <cell r="C48" t="str">
            <v>1 раз</v>
          </cell>
          <cell r="D48">
            <v>1386.5</v>
          </cell>
        </row>
        <row r="49">
          <cell r="B49" t="str">
            <v>3.4 Работы, выполняемые в целях надлежащего содержания оконных и дверных заполнений помещений, относящихся к общему имуществу</v>
          </cell>
          <cell r="C49" t="str">
            <v/>
          </cell>
          <cell r="D49">
            <v>1632.89</v>
          </cell>
        </row>
        <row r="50">
          <cell r="B50" t="str">
            <v>Установка недостающих, частично разбитых и укрепление слабо укрепленных стекол в дверных и оконных заполнениях</v>
          </cell>
          <cell r="C50" t="str">
            <v>0 раз</v>
          </cell>
          <cell r="D50">
            <v>0</v>
          </cell>
        </row>
        <row r="51">
          <cell r="B51" t="str">
            <v>Установка или укрепление ручек и шпингалетов на оконных и дверных заполнениях</v>
          </cell>
          <cell r="C51" t="str">
            <v>0 раз</v>
          </cell>
          <cell r="D51">
            <v>0</v>
          </cell>
        </row>
        <row r="52">
          <cell r="B52" t="str">
            <v>Смазывание замков технических помещений</v>
          </cell>
          <cell r="C52" t="str">
            <v>1 раз</v>
          </cell>
          <cell r="D52">
            <v>877.76</v>
          </cell>
        </row>
        <row r="53">
          <cell r="B53" t="str">
            <v>Укрепление и регулировка доводчиков</v>
          </cell>
          <cell r="C53" t="str">
            <v>1 раз</v>
          </cell>
          <cell r="D53">
            <v>755.13</v>
          </cell>
        </row>
        <row r="54">
          <cell r="B54" t="str">
            <v>3.5 Работы, выполняемые в целях надлежащего содержания крыш и водосточных систем</v>
          </cell>
          <cell r="C54" t="str">
            <v/>
          </cell>
          <cell r="D54">
            <v>36184.120000000003</v>
          </cell>
        </row>
        <row r="55">
          <cell r="B55" t="str">
            <v>Общие и частичные осмотры кровли и ее элементов</v>
          </cell>
          <cell r="C55" t="str">
            <v>2 раза</v>
          </cell>
          <cell r="D55">
            <v>7822.48</v>
          </cell>
        </row>
        <row r="56">
          <cell r="B56" t="str">
            <v>Прочистка водоприемной воронки внутреннего водостока, осмотр ,прочистка системы водоотведения, укрепление защитной решетки водопроводной воронки</v>
          </cell>
          <cell r="C56" t="str">
            <v>1 раз</v>
          </cell>
          <cell r="D56">
            <v>1413.95</v>
          </cell>
        </row>
        <row r="57">
          <cell r="B57" t="str">
            <v>Очистка кровли от мусора и грязи</v>
          </cell>
          <cell r="C57" t="str">
            <v>1 раз</v>
          </cell>
          <cell r="D57">
            <v>26947.69</v>
          </cell>
        </row>
        <row r="58">
          <cell r="B58" t="str">
            <v>3.6 Внешнее благоустройство</v>
          </cell>
          <cell r="C58" t="str">
            <v/>
          </cell>
          <cell r="D58">
            <v>0</v>
          </cell>
        </row>
        <row r="59">
          <cell r="B59" t="str">
            <v>Частичный ремонт тротуарной плитки</v>
          </cell>
          <cell r="C59" t="str">
            <v>0 раз</v>
          </cell>
          <cell r="D59">
            <v>0</v>
          </cell>
        </row>
        <row r="60">
          <cell r="B60" t="str">
            <v>Частичная окраска решетчатых ограждений, оград, МАФ</v>
          </cell>
          <cell r="C60" t="str">
            <v>0 раз</v>
          </cell>
          <cell r="D60">
            <v>0</v>
          </cell>
        </row>
        <row r="61">
          <cell r="B61" t="str">
            <v>Замена урн</v>
          </cell>
          <cell r="C61" t="str">
            <v>0 раз</v>
          </cell>
          <cell r="D61">
            <v>0</v>
          </cell>
        </row>
        <row r="62">
          <cell r="B62" t="str">
            <v>Частичная окраска урн</v>
          </cell>
          <cell r="C62" t="str">
            <v>0 раз</v>
          </cell>
          <cell r="D62">
            <v>0</v>
          </cell>
        </row>
        <row r="63">
          <cell r="B63" t="str">
            <v>Ремонт скамеек, качель и т. д.</v>
          </cell>
          <cell r="C63" t="str">
            <v>0 раз</v>
          </cell>
          <cell r="D63">
            <v>0</v>
          </cell>
        </row>
        <row r="64">
          <cell r="B64" t="str">
            <v>Подготовка к сезонной эксплуатации оборудования детских и спортивных площадок</v>
          </cell>
          <cell r="C64" t="str">
            <v>0 раз</v>
          </cell>
          <cell r="D64">
            <v>0</v>
          </cell>
        </row>
        <row r="65">
          <cell r="B65" t="str">
            <v>IV.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домев</v>
          </cell>
          <cell r="C65" t="str">
            <v/>
          </cell>
          <cell r="D65">
            <v>256930.67</v>
          </cell>
        </row>
        <row r="66">
          <cell r="B66" t="str">
            <v>4.1 Работы, выполняемые в целях надлежащего содержания индивидуальных тепловых пунктов</v>
          </cell>
          <cell r="C66" t="str">
            <v/>
          </cell>
          <cell r="D66">
            <v>11802.45</v>
          </cell>
        </row>
        <row r="67">
          <cell r="B67" t="str">
            <v>Обслуживание индивидуальных газовых котлов для общедомовых нужд</v>
          </cell>
          <cell r="C67" t="str">
            <v>1 раз</v>
          </cell>
          <cell r="D67">
            <v>11802.45</v>
          </cell>
        </row>
        <row r="68">
          <cell r="B68" t="str">
            <v>4.2 Работы, выполняемые в целях надлежащего содержания систем вентиляции и дымоудаления</v>
          </cell>
          <cell r="C68" t="str">
            <v/>
          </cell>
          <cell r="D68">
            <v>8920.7800000000007</v>
          </cell>
        </row>
        <row r="69">
          <cell r="B69" t="str">
            <v>Проверка и очистка вентиляционных каналов</v>
          </cell>
          <cell r="C69" t="str">
            <v>1 раз</v>
          </cell>
          <cell r="D69">
            <v>8920.7800000000007</v>
          </cell>
        </row>
        <row r="70">
          <cell r="B70" t="str">
            <v>4.3 Общие работы, выполняемые для надлежащего содержания систем водоснабжения (холодного и горячего), отопления и водоотведения</v>
          </cell>
          <cell r="C70" t="str">
            <v/>
          </cell>
          <cell r="D70">
            <v>70244.42</v>
          </cell>
        </row>
        <row r="71">
          <cell r="B71" t="str">
            <v>Общие и частичные осмотры общедомовой системы холодного водоснабжения и водоотведения в технических помещениях</v>
          </cell>
          <cell r="C71" t="str">
            <v>4 раза</v>
          </cell>
          <cell r="D71">
            <v>8494.64</v>
          </cell>
        </row>
        <row r="72">
          <cell r="B72" t="str">
            <v>Ремонт и техническое обслуживание задвижек ХВС</v>
          </cell>
          <cell r="C72" t="str">
            <v>0 раз</v>
          </cell>
          <cell r="D72">
            <v>0</v>
          </cell>
        </row>
        <row r="73">
          <cell r="B73" t="str">
            <v>Ревизия вентилей в местах общего пользования</v>
          </cell>
          <cell r="C73" t="str">
            <v>0 раз</v>
          </cell>
          <cell r="D73">
            <v>0</v>
          </cell>
        </row>
        <row r="74">
          <cell r="B74" t="str">
            <v>Аварийное обслуживание</v>
          </cell>
          <cell r="C74" t="str">
            <v>122 раза</v>
          </cell>
          <cell r="D74">
            <v>17230.060000000001</v>
          </cell>
        </row>
        <row r="75">
          <cell r="B75" t="str">
            <v>Устранение засоров внутренних канализационных трубопроводов</v>
          </cell>
          <cell r="C75" t="str">
            <v>1 раз</v>
          </cell>
          <cell r="D75">
            <v>6432.8</v>
          </cell>
        </row>
        <row r="76">
          <cell r="B76" t="str">
            <v>Проверка и ремонт водных тепообменников, насосов, запорной арматуры</v>
          </cell>
          <cell r="C76" t="str">
            <v>1 раз</v>
          </cell>
          <cell r="D76">
            <v>11825.45</v>
          </cell>
        </row>
        <row r="77">
          <cell r="B77" t="str">
            <v>Техобслуживание вводных и внутренних газопроводов</v>
          </cell>
          <cell r="C77" t="str">
            <v>1 раз</v>
          </cell>
          <cell r="D77">
            <v>15546.67</v>
          </cell>
        </row>
        <row r="78">
          <cell r="B78" t="str">
            <v>прочистка ливнестоков</v>
          </cell>
          <cell r="C78" t="str">
            <v>0 раз</v>
          </cell>
          <cell r="D78">
            <v>0</v>
          </cell>
        </row>
        <row r="79">
          <cell r="B79" t="str">
            <v>Дератизация и дезинсекция подвалов</v>
          </cell>
          <cell r="C79" t="str">
            <v>0 раз</v>
          </cell>
          <cell r="D79">
            <v>0</v>
          </cell>
        </row>
        <row r="80">
          <cell r="B80" t="str">
            <v>Очистка тех этажей от мусора со сбором его в тару и отноской в установленное место</v>
          </cell>
          <cell r="C80" t="str">
            <v>1 раз</v>
          </cell>
          <cell r="D80">
            <v>5325.28</v>
          </cell>
        </row>
        <row r="81">
          <cell r="B81" t="str">
            <v>Очистка кровли от мусора</v>
          </cell>
          <cell r="C81" t="str">
            <v>1 раз</v>
          </cell>
          <cell r="D81">
            <v>5389.52</v>
          </cell>
        </row>
        <row r="82">
          <cell r="B82" t="str">
            <v>4.4 Работы, выполняемые в целях надлежащего содержания электрооборудования, радио- и телекоммуникационного оборудования</v>
          </cell>
          <cell r="C82" t="str">
            <v/>
          </cell>
          <cell r="D82">
            <v>60091.91</v>
          </cell>
        </row>
        <row r="83">
          <cell r="B83" t="str">
            <v xml:space="preserve"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 </v>
          </cell>
          <cell r="C83" t="str">
            <v>4 раза</v>
          </cell>
          <cell r="D83">
            <v>4678.84</v>
          </cell>
        </row>
        <row r="84">
          <cell r="B84" t="str">
            <v>Общие и частичные осмотры линий электрических сетей, арматуры, электрооборудованияв подвальных помещениях</v>
          </cell>
          <cell r="C84" t="str">
            <v>2 раза</v>
          </cell>
          <cell r="D84">
            <v>44224.4</v>
          </cell>
        </row>
        <row r="85">
          <cell r="B85" t="str">
            <v>Ремонт электрощитов</v>
          </cell>
          <cell r="C85" t="str">
            <v>0 раз</v>
          </cell>
          <cell r="D85">
            <v>0</v>
          </cell>
        </row>
        <row r="86">
          <cell r="B86" t="str">
            <v>Электроизмерения</v>
          </cell>
          <cell r="C86" t="str">
            <v>1 раз</v>
          </cell>
          <cell r="D86">
            <v>11188.67</v>
          </cell>
        </row>
        <row r="87">
          <cell r="B87" t="str">
            <v>Технический осмотр ВРУ</v>
          </cell>
          <cell r="C87" t="str">
            <v>0 раз</v>
          </cell>
          <cell r="D87">
            <v>0</v>
          </cell>
        </row>
        <row r="88">
          <cell r="B88" t="str">
            <v>5. Работы и услуги по содержанию иного общего имущества в многоквартирном доме</v>
          </cell>
          <cell r="C88" t="str">
            <v/>
          </cell>
          <cell r="D88">
            <v>105871.11</v>
          </cell>
        </row>
        <row r="89">
          <cell r="B89" t="str">
            <v>Организация накопления отходов I-IV классов опасности (отработанных трутьсодержащих ламп м др. 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</v>
          </cell>
          <cell r="C89" t="str">
            <v>1 раз</v>
          </cell>
          <cell r="D89">
            <v>5376.25</v>
          </cell>
        </row>
        <row r="90">
          <cell r="B90" t="str">
            <v xml:space="preserve">Обслуживание системы видеонаблюдения </v>
          </cell>
          <cell r="C90" t="str">
            <v>4 раза</v>
          </cell>
          <cell r="D90">
            <v>68401.08</v>
          </cell>
        </row>
        <row r="91">
          <cell r="B91" t="str">
            <v>Обслуживание автоматических ворот и калитки</v>
          </cell>
          <cell r="C91" t="str">
            <v>122 раза</v>
          </cell>
          <cell r="D91">
            <v>25667.58</v>
          </cell>
        </row>
        <row r="92">
          <cell r="B92" t="str">
            <v>Снятие показаний индивидуальных и общедомовых приборов учета</v>
          </cell>
          <cell r="C92" t="str">
            <v>4 раза</v>
          </cell>
          <cell r="D92">
            <v>6426.2</v>
          </cell>
        </row>
        <row r="93">
          <cell r="B93" t="str">
            <v>Техническое обслуживание домофона</v>
          </cell>
          <cell r="C93" t="str">
            <v/>
          </cell>
          <cell r="D93">
            <v>44864.28</v>
          </cell>
        </row>
        <row r="94">
          <cell r="B94" t="str">
            <v>Обслуживание автоматически запирающего и переговорного устройства дверей подъездов МКД (домофона)</v>
          </cell>
          <cell r="C94" t="str">
            <v>122 раза</v>
          </cell>
          <cell r="D94">
            <v>44864.28</v>
          </cell>
        </row>
        <row r="95">
          <cell r="B95" t="str">
            <v>Содержание и ремонт лифта</v>
          </cell>
          <cell r="C95" t="str">
            <v/>
          </cell>
          <cell r="D95">
            <v>172360.38</v>
          </cell>
        </row>
        <row r="96">
          <cell r="B96" t="str">
            <v>Содержание и  текущий ремонт лифтов</v>
          </cell>
          <cell r="C96" t="str">
            <v>122 раза</v>
          </cell>
          <cell r="D96">
            <v>172360.38</v>
          </cell>
        </row>
        <row r="97">
          <cell r="B97" t="str">
            <v>6. Мелкий ремонт</v>
          </cell>
          <cell r="C97" t="str">
            <v/>
          </cell>
          <cell r="D97">
            <v>232391.7</v>
          </cell>
        </row>
        <row r="98">
          <cell r="B98" t="str">
            <v xml:space="preserve"> Непредвиденные  работы по текущему ремонту общего имущества жилого дома</v>
          </cell>
          <cell r="C98" t="str">
            <v>0 раз</v>
          </cell>
          <cell r="D98">
            <v>0</v>
          </cell>
        </row>
        <row r="99">
          <cell r="B99" t="str">
            <v>Затраты по управлению домом</v>
          </cell>
          <cell r="C99" t="str">
            <v>122 раза</v>
          </cell>
          <cell r="D99">
            <v>211805.42</v>
          </cell>
        </row>
        <row r="100">
          <cell r="B100" t="str">
            <v>Расчетно-кассовое обслуживание</v>
          </cell>
          <cell r="C100" t="str">
            <v>122 раза</v>
          </cell>
          <cell r="D100">
            <v>20586.28</v>
          </cell>
        </row>
        <row r="101">
          <cell r="B101" t="str">
            <v>Незапланированные работы</v>
          </cell>
          <cell r="C101" t="str">
            <v/>
          </cell>
          <cell r="D101">
            <v>8469.73</v>
          </cell>
        </row>
        <row r="102">
          <cell r="B102" t="str">
            <v>устранили течь трубы</v>
          </cell>
          <cell r="C102" t="str">
            <v>1 раз</v>
          </cell>
          <cell r="D102">
            <v>887.19</v>
          </cell>
        </row>
        <row r="103">
          <cell r="B103" t="str">
            <v>Периодическая проверка вентканалов</v>
          </cell>
          <cell r="C103" t="str">
            <v>1 раз</v>
          </cell>
        </row>
        <row r="104">
          <cell r="B104" t="str">
            <v>ремонт входной двери</v>
          </cell>
          <cell r="C104" t="str">
            <v>1 раз</v>
          </cell>
          <cell r="D104">
            <v>788.48</v>
          </cell>
        </row>
        <row r="105">
          <cell r="B105" t="str">
            <v>Техническое обследование подземного и наземного газопровода</v>
          </cell>
          <cell r="C105" t="str">
            <v>1 раз</v>
          </cell>
          <cell r="D105">
            <v>4064.06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C16" sqref="C16"/>
    </sheetView>
  </sheetViews>
  <sheetFormatPr defaultColWidth="8.7109375" defaultRowHeight="15" x14ac:dyDescent="0.25"/>
  <cols>
    <col min="1" max="1" width="32.28515625" style="35" customWidth="1"/>
    <col min="2" max="2" width="23.7109375" style="35" customWidth="1"/>
    <col min="3" max="3" width="50.42578125" style="35" customWidth="1"/>
    <col min="4" max="4" width="15.140625" style="35" customWidth="1"/>
    <col min="5" max="5" width="42.5703125" style="35" customWidth="1"/>
    <col min="6" max="6" width="99.28515625" style="35" bestFit="1" customWidth="1"/>
    <col min="7" max="7" width="91.7109375" style="35" customWidth="1"/>
    <col min="8" max="9" width="9.7109375" style="35" customWidth="1"/>
    <col min="10" max="10" width="9.5703125" style="35" customWidth="1"/>
    <col min="11" max="11" width="9.7109375" style="35" customWidth="1"/>
    <col min="12" max="12" width="8.42578125" style="35" customWidth="1"/>
    <col min="13" max="13" width="7.85546875" style="35" customWidth="1"/>
    <col min="14" max="14" width="8.7109375" style="35" customWidth="1"/>
    <col min="15" max="15" width="30.28515625" style="35" customWidth="1"/>
    <col min="16" max="16384" width="8.7109375" style="35"/>
  </cols>
  <sheetData>
    <row r="1" spans="1:9" ht="18.75" x14ac:dyDescent="0.25">
      <c r="A1" s="58" t="s">
        <v>196</v>
      </c>
      <c r="B1" s="58"/>
      <c r="C1" s="58"/>
      <c r="D1" s="58"/>
      <c r="E1" s="15"/>
      <c r="F1" s="15"/>
      <c r="G1" s="15"/>
      <c r="H1" s="15"/>
      <c r="I1" s="15"/>
    </row>
    <row r="4" spans="1:9" ht="15.75" x14ac:dyDescent="0.25">
      <c r="A4" s="59" t="s">
        <v>226</v>
      </c>
      <c r="B4" s="59"/>
      <c r="C4" s="59"/>
      <c r="D4" s="59"/>
      <c r="E4" s="16"/>
      <c r="F4" s="16"/>
      <c r="G4" s="16"/>
      <c r="H4" s="16"/>
      <c r="I4" s="16"/>
    </row>
    <row r="5" spans="1:9" ht="15.75" x14ac:dyDescent="0.25">
      <c r="A5" s="59"/>
      <c r="B5" s="59"/>
      <c r="C5" s="59"/>
      <c r="D5" s="59"/>
      <c r="E5" s="16"/>
      <c r="F5" s="16"/>
      <c r="G5" s="16"/>
      <c r="H5" s="16"/>
      <c r="I5" s="16"/>
    </row>
    <row r="8" spans="1:9" ht="15.75" x14ac:dyDescent="0.25">
      <c r="B8" s="48" t="s">
        <v>197</v>
      </c>
      <c r="C8" s="48"/>
      <c r="D8" s="17"/>
      <c r="E8" s="17"/>
      <c r="F8" s="17"/>
      <c r="G8" s="18"/>
    </row>
    <row r="9" spans="1:9" ht="15.75" customHeight="1" x14ac:dyDescent="0.25">
      <c r="A9" s="19"/>
      <c r="B9" s="57" t="s">
        <v>198</v>
      </c>
      <c r="C9" s="57"/>
      <c r="D9" s="20"/>
      <c r="E9" s="20"/>
      <c r="F9" s="20"/>
      <c r="G9" s="20"/>
      <c r="H9" s="36"/>
    </row>
    <row r="11" spans="1:9" x14ac:dyDescent="0.25">
      <c r="A11" s="60" t="s">
        <v>199</v>
      </c>
      <c r="B11" s="60"/>
      <c r="C11" s="47" t="s">
        <v>227</v>
      </c>
    </row>
    <row r="12" spans="1:9" x14ac:dyDescent="0.25">
      <c r="A12" s="60" t="s">
        <v>200</v>
      </c>
      <c r="B12" s="60"/>
      <c r="C12" s="39" t="s">
        <v>231</v>
      </c>
    </row>
    <row r="13" spans="1:9" x14ac:dyDescent="0.25">
      <c r="A13" s="60" t="s">
        <v>201</v>
      </c>
      <c r="B13" s="60"/>
      <c r="C13" s="21">
        <v>0</v>
      </c>
    </row>
    <row r="14" spans="1:9" x14ac:dyDescent="0.25">
      <c r="A14" s="60" t="s">
        <v>202</v>
      </c>
      <c r="B14" s="60"/>
      <c r="C14" s="40">
        <f>C15+C16</f>
        <v>8952.5</v>
      </c>
    </row>
    <row r="15" spans="1:9" x14ac:dyDescent="0.25">
      <c r="A15" s="60" t="s">
        <v>203</v>
      </c>
      <c r="B15" s="60"/>
      <c r="C15" s="40">
        <v>8952.5</v>
      </c>
    </row>
    <row r="16" spans="1:9" x14ac:dyDescent="0.25">
      <c r="A16" s="61" t="s">
        <v>204</v>
      </c>
      <c r="B16" s="61"/>
      <c r="C16" s="40">
        <v>0</v>
      </c>
    </row>
    <row r="19" spans="1:4" ht="15.75" x14ac:dyDescent="0.25">
      <c r="A19" s="48" t="s">
        <v>205</v>
      </c>
      <c r="B19" s="48"/>
      <c r="C19" s="48"/>
      <c r="D19" s="48"/>
    </row>
    <row r="20" spans="1:4" x14ac:dyDescent="0.25">
      <c r="A20" s="57" t="s">
        <v>206</v>
      </c>
      <c r="B20" s="57"/>
      <c r="C20" s="57"/>
      <c r="D20" s="57"/>
    </row>
    <row r="21" spans="1:4" x14ac:dyDescent="0.25">
      <c r="A21" s="57"/>
      <c r="B21" s="57"/>
      <c r="C21" s="57"/>
      <c r="D21" s="57"/>
    </row>
    <row r="22" spans="1:4" x14ac:dyDescent="0.25">
      <c r="A22" s="57"/>
      <c r="B22" s="57"/>
      <c r="C22" s="57"/>
      <c r="D22" s="57"/>
    </row>
    <row r="24" spans="1:4" x14ac:dyDescent="0.25">
      <c r="A24" s="52" t="s">
        <v>207</v>
      </c>
      <c r="B24" s="52"/>
      <c r="C24" s="52"/>
      <c r="D24" s="52"/>
    </row>
    <row r="25" spans="1:4" x14ac:dyDescent="0.25">
      <c r="A25" s="52"/>
      <c r="B25" s="52"/>
      <c r="C25" s="52"/>
      <c r="D25" s="52"/>
    </row>
    <row r="26" spans="1:4" ht="30" x14ac:dyDescent="0.25">
      <c r="A26" s="22" t="s">
        <v>208</v>
      </c>
      <c r="B26" s="53" t="s">
        <v>230</v>
      </c>
      <c r="C26" s="53"/>
      <c r="D26" s="41" t="s">
        <v>209</v>
      </c>
    </row>
    <row r="27" spans="1:4" x14ac:dyDescent="0.25">
      <c r="A27" s="42" t="s">
        <v>210</v>
      </c>
      <c r="B27" s="54" t="s">
        <v>211</v>
      </c>
      <c r="C27" s="54"/>
      <c r="D27" s="43">
        <v>26.07</v>
      </c>
    </row>
    <row r="28" spans="1:4" x14ac:dyDescent="0.25">
      <c r="A28" s="42" t="s">
        <v>212</v>
      </c>
      <c r="B28" s="54" t="s">
        <v>211</v>
      </c>
      <c r="C28" s="54"/>
      <c r="D28" s="43">
        <v>27.9</v>
      </c>
    </row>
    <row r="31" spans="1:4" s="24" customFormat="1" ht="15.75" x14ac:dyDescent="0.25">
      <c r="A31" s="55" t="s">
        <v>213</v>
      </c>
      <c r="B31" s="55"/>
      <c r="C31" s="55"/>
      <c r="D31" s="23"/>
    </row>
    <row r="32" spans="1:4" s="24" customFormat="1" ht="15.75" x14ac:dyDescent="0.25">
      <c r="A32" s="56" t="s">
        <v>214</v>
      </c>
      <c r="B32" s="56"/>
      <c r="C32" s="56"/>
      <c r="D32" s="25"/>
    </row>
    <row r="33" spans="1:5" s="24" customFormat="1" ht="15.75" x14ac:dyDescent="0.25">
      <c r="A33" s="56"/>
      <c r="B33" s="56"/>
      <c r="C33" s="56"/>
      <c r="D33" s="25"/>
    </row>
    <row r="34" spans="1:5" s="24" customFormat="1" ht="15.75" x14ac:dyDescent="0.25">
      <c r="A34" s="56"/>
      <c r="B34" s="56"/>
      <c r="C34" s="56"/>
      <c r="D34" s="25"/>
    </row>
    <row r="35" spans="1:5" s="24" customFormat="1" ht="15.75" x14ac:dyDescent="0.25">
      <c r="A35" s="26"/>
      <c r="B35" s="26" t="s">
        <v>215</v>
      </c>
      <c r="C35" s="26" t="s">
        <v>216</v>
      </c>
      <c r="D35" s="25"/>
    </row>
    <row r="36" spans="1:5" s="24" customFormat="1" ht="15.75" x14ac:dyDescent="0.25">
      <c r="A36" s="27" t="s">
        <v>217</v>
      </c>
      <c r="B36" s="28">
        <f>2421255.76+467319.39+321555.7</f>
        <v>3210130.85</v>
      </c>
      <c r="C36" s="28">
        <f>2220124.35+467319.39+321555.7</f>
        <v>3008999.4400000004</v>
      </c>
      <c r="D36" s="25"/>
    </row>
    <row r="37" spans="1:5" s="24" customFormat="1" ht="15.75" x14ac:dyDescent="0.25">
      <c r="A37" s="27" t="s">
        <v>229</v>
      </c>
      <c r="B37" s="28">
        <f>(1.25*8952.5*8)+(1.34*8952.5*4)</f>
        <v>137510.39999999999</v>
      </c>
      <c r="C37" s="28">
        <f>B37*0.95</f>
        <v>130634.87999999999</v>
      </c>
      <c r="D37" s="25"/>
    </row>
    <row r="38" spans="1:5" s="24" customFormat="1" ht="15.75" x14ac:dyDescent="0.25">
      <c r="A38" s="27" t="s">
        <v>228</v>
      </c>
      <c r="B38" s="28">
        <f>(4.8*8952.5*8)+(5.14*8952.5*4)</f>
        <v>527839.4</v>
      </c>
      <c r="C38" s="28">
        <f>B38*0.95</f>
        <v>501447.43</v>
      </c>
      <c r="D38" s="25"/>
    </row>
    <row r="39" spans="1:5" s="24" customFormat="1" x14ac:dyDescent="0.25">
      <c r="A39" s="27" t="s">
        <v>218</v>
      </c>
      <c r="B39" s="28">
        <v>3600</v>
      </c>
      <c r="C39" s="28">
        <v>3750</v>
      </c>
      <c r="D39" s="29"/>
    </row>
    <row r="40" spans="1:5" s="24" customFormat="1" hidden="1" x14ac:dyDescent="0.25">
      <c r="A40" s="30"/>
      <c r="B40" s="31"/>
      <c r="C40" s="28"/>
      <c r="D40" s="32"/>
    </row>
    <row r="41" spans="1:5" s="24" customFormat="1" x14ac:dyDescent="0.25">
      <c r="A41" s="33" t="s">
        <v>219</v>
      </c>
      <c r="B41" s="34">
        <f>B36+B37+B40+B39+B38</f>
        <v>3879080.65</v>
      </c>
      <c r="C41" s="34">
        <f>C36+C37+C39+C38</f>
        <v>3644831.7500000005</v>
      </c>
    </row>
    <row r="43" spans="1:5" s="36" customFormat="1" ht="15.75" x14ac:dyDescent="0.25">
      <c r="A43" s="48" t="s">
        <v>220</v>
      </c>
      <c r="B43" s="48"/>
      <c r="C43" s="48"/>
      <c r="D43" s="48"/>
      <c r="E43" s="48"/>
    </row>
    <row r="44" spans="1:5" s="36" customFormat="1" ht="15.75" x14ac:dyDescent="0.25">
      <c r="A44" s="49" t="s">
        <v>221</v>
      </c>
      <c r="B44" s="49"/>
      <c r="C44" s="49"/>
      <c r="D44" s="49"/>
      <c r="E44" s="49"/>
    </row>
    <row r="45" spans="1:5" s="36" customFormat="1" ht="99.75" x14ac:dyDescent="0.25">
      <c r="A45" s="37" t="s">
        <v>222</v>
      </c>
      <c r="B45" s="37" t="s">
        <v>223</v>
      </c>
      <c r="C45" s="50" t="s">
        <v>224</v>
      </c>
      <c r="D45" s="50"/>
      <c r="E45" s="37" t="s">
        <v>225</v>
      </c>
    </row>
    <row r="46" spans="1:5" s="36" customFormat="1" ht="15.75" x14ac:dyDescent="0.25">
      <c r="A46" s="45">
        <v>-368262.56</v>
      </c>
      <c r="B46" s="38">
        <f>C41</f>
        <v>3644831.7500000005</v>
      </c>
      <c r="C46" s="51">
        <f>'раздел 5'!E100</f>
        <v>3304430.6599999997</v>
      </c>
      <c r="D46" s="51"/>
      <c r="E46" s="38">
        <f>A46+B46-C46</f>
        <v>-27861.469999999274</v>
      </c>
    </row>
    <row r="48" spans="1:5" x14ac:dyDescent="0.25">
      <c r="C48" s="46"/>
    </row>
  </sheetData>
  <mergeCells count="22">
    <mergeCell ref="A20:D22"/>
    <mergeCell ref="A1:D1"/>
    <mergeCell ref="A4:D5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  <mergeCell ref="A43:E43"/>
    <mergeCell ref="A44:E44"/>
    <mergeCell ref="C45:D45"/>
    <mergeCell ref="C46:D46"/>
    <mergeCell ref="A24:D25"/>
    <mergeCell ref="B26:C26"/>
    <mergeCell ref="B27:C27"/>
    <mergeCell ref="B28:C28"/>
    <mergeCell ref="A31:C31"/>
    <mergeCell ref="A32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opLeftCell="A85" workbookViewId="0">
      <selection activeCell="G100" sqref="G100"/>
    </sheetView>
  </sheetViews>
  <sheetFormatPr defaultRowHeight="15" x14ac:dyDescent="0.25"/>
  <cols>
    <col min="1" max="1" width="10.85546875" customWidth="1"/>
    <col min="2" max="2" width="82.7109375" customWidth="1"/>
    <col min="3" max="3" width="10.42578125" hidden="1" customWidth="1"/>
    <col min="4" max="4" width="10" hidden="1" customWidth="1"/>
    <col min="5" max="5" width="16.85546875" customWidth="1"/>
  </cols>
  <sheetData>
    <row r="1" spans="1:5" ht="35.25" customHeight="1" x14ac:dyDescent="0.25">
      <c r="A1" s="62" t="s">
        <v>0</v>
      </c>
      <c r="B1" s="62"/>
      <c r="C1" s="62"/>
      <c r="D1" s="62"/>
      <c r="E1" s="62"/>
    </row>
    <row r="2" spans="1:5" x14ac:dyDescent="0.25">
      <c r="A2" s="63" t="s">
        <v>1</v>
      </c>
      <c r="B2" s="64" t="s">
        <v>2</v>
      </c>
      <c r="C2" s="1" t="s">
        <v>3</v>
      </c>
      <c r="D2" s="2"/>
      <c r="E2" s="65" t="s">
        <v>4</v>
      </c>
    </row>
    <row r="3" spans="1:5" x14ac:dyDescent="0.25">
      <c r="A3" s="63" t="s">
        <v>3</v>
      </c>
      <c r="B3" s="64" t="s">
        <v>3</v>
      </c>
      <c r="C3" s="1" t="s">
        <v>5</v>
      </c>
      <c r="D3" s="2"/>
      <c r="E3" s="66"/>
    </row>
    <row r="4" spans="1:5" x14ac:dyDescent="0.25">
      <c r="A4" s="3" t="s">
        <v>6</v>
      </c>
      <c r="B4" s="4" t="s">
        <v>7</v>
      </c>
      <c r="C4" s="3"/>
      <c r="D4" s="2"/>
      <c r="E4" s="5">
        <f>E5+E20+E38+E68</f>
        <v>2070590.98</v>
      </c>
    </row>
    <row r="5" spans="1:5" ht="30" x14ac:dyDescent="0.25">
      <c r="A5" s="4" t="s">
        <v>8</v>
      </c>
      <c r="B5" s="4" t="s">
        <v>9</v>
      </c>
      <c r="C5" s="4">
        <v>229194.19</v>
      </c>
      <c r="D5" s="6">
        <f>VLOOKUP(B5,[1]Лист1!$B$5:$D$105,3,0)</f>
        <v>143372.49</v>
      </c>
      <c r="E5" s="5">
        <f>E6+E11</f>
        <v>372566.68</v>
      </c>
    </row>
    <row r="6" spans="1:5" x14ac:dyDescent="0.25">
      <c r="A6" s="4" t="s">
        <v>10</v>
      </c>
      <c r="B6" s="4" t="s">
        <v>11</v>
      </c>
      <c r="C6" s="4">
        <v>198802.61</v>
      </c>
      <c r="D6" s="6">
        <f>VLOOKUP(B6,[1]Лист1!$B$5:$D$105,3,0)</f>
        <v>109822.01</v>
      </c>
      <c r="E6" s="5">
        <f>E7+E8+E9+E10</f>
        <v>308624.62</v>
      </c>
    </row>
    <row r="7" spans="1:5" x14ac:dyDescent="0.25">
      <c r="A7" s="3" t="s">
        <v>12</v>
      </c>
      <c r="B7" s="3" t="s">
        <v>13</v>
      </c>
      <c r="C7" s="3">
        <v>133484.4</v>
      </c>
      <c r="D7" s="2">
        <f>VLOOKUP(B7,[1]Лист1!$B$5:$D$105,3,0)</f>
        <v>66584.56</v>
      </c>
      <c r="E7" s="7">
        <f t="shared" ref="E7:E67" si="0">C7+D7</f>
        <v>200068.96</v>
      </c>
    </row>
    <row r="8" spans="1:5" ht="30" x14ac:dyDescent="0.25">
      <c r="A8" s="3" t="s">
        <v>14</v>
      </c>
      <c r="B8" s="3" t="s">
        <v>15</v>
      </c>
      <c r="C8" s="3">
        <v>21560.35</v>
      </c>
      <c r="D8" s="2">
        <f>VLOOKUP(B8,[1]Лист1!$B$5:$D$105,3,0)</f>
        <v>16054.56</v>
      </c>
      <c r="E8" s="7">
        <f t="shared" si="0"/>
        <v>37614.909999999996</v>
      </c>
    </row>
    <row r="9" spans="1:5" x14ac:dyDescent="0.25">
      <c r="A9" s="3" t="s">
        <v>16</v>
      </c>
      <c r="B9" s="3" t="s">
        <v>17</v>
      </c>
      <c r="C9" s="3">
        <v>43259.3</v>
      </c>
      <c r="D9" s="2">
        <f>VLOOKUP(B9,[1]Лист1!$B$5:$D$105,3,0)</f>
        <v>26376.69</v>
      </c>
      <c r="E9" s="7">
        <f t="shared" si="0"/>
        <v>69635.990000000005</v>
      </c>
    </row>
    <row r="10" spans="1:5" x14ac:dyDescent="0.25">
      <c r="A10" s="3" t="s">
        <v>18</v>
      </c>
      <c r="B10" s="3" t="s">
        <v>19</v>
      </c>
      <c r="C10" s="3">
        <v>498.56</v>
      </c>
      <c r="D10" s="2">
        <f>VLOOKUP(B10,[1]Лист1!$B$5:$D$105,3,0)</f>
        <v>806.2</v>
      </c>
      <c r="E10" s="7">
        <f t="shared" si="0"/>
        <v>1304.76</v>
      </c>
    </row>
    <row r="11" spans="1:5" x14ac:dyDescent="0.25">
      <c r="A11" s="4" t="s">
        <v>20</v>
      </c>
      <c r="B11" s="4" t="s">
        <v>21</v>
      </c>
      <c r="C11" s="4">
        <v>30391.58</v>
      </c>
      <c r="D11" s="6">
        <f>VLOOKUP(B11,[1]Лист1!$B$5:$D$105,3,0)</f>
        <v>33550.480000000003</v>
      </c>
      <c r="E11" s="5">
        <f>E12+E13+E14+E15+E16+E17+E18+E19</f>
        <v>63942.060000000005</v>
      </c>
    </row>
    <row r="12" spans="1:5" x14ac:dyDescent="0.25">
      <c r="A12" s="3" t="s">
        <v>22</v>
      </c>
      <c r="B12" s="3" t="s">
        <v>23</v>
      </c>
      <c r="C12" s="3">
        <v>257.70999999999998</v>
      </c>
      <c r="D12" s="2">
        <f>[1]Лист1!D12</f>
        <v>1502.63</v>
      </c>
      <c r="E12" s="7">
        <f t="shared" si="0"/>
        <v>1760.3400000000001</v>
      </c>
    </row>
    <row r="13" spans="1:5" x14ac:dyDescent="0.25">
      <c r="A13" s="3" t="s">
        <v>24</v>
      </c>
      <c r="B13" s="3" t="s">
        <v>25</v>
      </c>
      <c r="C13" s="3">
        <v>3873.48</v>
      </c>
      <c r="D13" s="2">
        <f>VLOOKUP(B13,[1]Лист1!$B$5:$D$105,3,0)</f>
        <v>2661.46</v>
      </c>
      <c r="E13" s="7">
        <f t="shared" si="0"/>
        <v>6534.9400000000005</v>
      </c>
    </row>
    <row r="14" spans="1:5" x14ac:dyDescent="0.25">
      <c r="A14" s="3" t="s">
        <v>26</v>
      </c>
      <c r="B14" s="3" t="s">
        <v>27</v>
      </c>
      <c r="C14" s="3">
        <v>888.68</v>
      </c>
      <c r="D14" s="2">
        <f>VLOOKUP(B14,[1]Лист1!$B$5:$D$105,3,0)</f>
        <v>971.5</v>
      </c>
      <c r="E14" s="7">
        <f t="shared" si="0"/>
        <v>1860.1799999999998</v>
      </c>
    </row>
    <row r="15" spans="1:5" x14ac:dyDescent="0.25">
      <c r="A15" s="3" t="s">
        <v>28</v>
      </c>
      <c r="B15" s="3" t="s">
        <v>29</v>
      </c>
      <c r="C15" s="3">
        <v>2665.98</v>
      </c>
      <c r="D15" s="2"/>
      <c r="E15" s="7">
        <f t="shared" si="0"/>
        <v>2665.98</v>
      </c>
    </row>
    <row r="16" spans="1:5" x14ac:dyDescent="0.25">
      <c r="A16" s="3" t="s">
        <v>30</v>
      </c>
      <c r="B16" s="3" t="s">
        <v>31</v>
      </c>
      <c r="C16" s="3">
        <v>888.68</v>
      </c>
      <c r="D16" s="2">
        <f>VLOOKUP(B16,[1]Лист1!$B$5:$D$105,3,0)</f>
        <v>1224.5</v>
      </c>
      <c r="E16" s="7">
        <f t="shared" si="0"/>
        <v>2113.1799999999998</v>
      </c>
    </row>
    <row r="17" spans="1:5" x14ac:dyDescent="0.25">
      <c r="A17" s="3" t="s">
        <v>32</v>
      </c>
      <c r="B17" s="3" t="s">
        <v>33</v>
      </c>
      <c r="C17" s="3">
        <v>198.86</v>
      </c>
      <c r="D17" s="2">
        <f>VLOOKUP(B17,[1]Лист1!$B$5:$D$105,3,0)</f>
        <v>925.75</v>
      </c>
      <c r="E17" s="7">
        <f t="shared" si="0"/>
        <v>1124.6100000000001</v>
      </c>
    </row>
    <row r="18" spans="1:5" x14ac:dyDescent="0.25">
      <c r="A18" s="3" t="s">
        <v>34</v>
      </c>
      <c r="B18" s="3" t="s">
        <v>35</v>
      </c>
      <c r="C18" s="3">
        <v>19462.57</v>
      </c>
      <c r="D18" s="2">
        <f>VLOOKUP(B18,[1]Лист1!$B$5:$D$105,3,0)</f>
        <v>23524.89</v>
      </c>
      <c r="E18" s="7">
        <f t="shared" si="0"/>
        <v>42987.46</v>
      </c>
    </row>
    <row r="19" spans="1:5" x14ac:dyDescent="0.25">
      <c r="A19" s="3" t="s">
        <v>36</v>
      </c>
      <c r="B19" s="3" t="s">
        <v>37</v>
      </c>
      <c r="C19" s="3">
        <v>2155.62</v>
      </c>
      <c r="D19" s="2">
        <f>VLOOKUP(B19,[1]Лист1!$B$5:$D$105,3,0)</f>
        <v>2739.75</v>
      </c>
      <c r="E19" s="7">
        <f t="shared" si="0"/>
        <v>4895.37</v>
      </c>
    </row>
    <row r="20" spans="1:5" ht="45" x14ac:dyDescent="0.25">
      <c r="A20" s="4" t="s">
        <v>38</v>
      </c>
      <c r="B20" s="4" t="s">
        <v>39</v>
      </c>
      <c r="C20" s="4">
        <v>654934.23</v>
      </c>
      <c r="D20" s="6">
        <f>VLOOKUP(B20,[1]Лист1!$B$5:$D$105,3,0)</f>
        <v>181948.34</v>
      </c>
      <c r="E20" s="5">
        <f>E21+E29</f>
        <v>869688.65000000014</v>
      </c>
    </row>
    <row r="21" spans="1:5" x14ac:dyDescent="0.25">
      <c r="A21" s="4" t="s">
        <v>40</v>
      </c>
      <c r="B21" s="4" t="s">
        <v>41</v>
      </c>
      <c r="C21" s="4">
        <v>264697.71999999997</v>
      </c>
      <c r="D21" s="6">
        <f>VLOOKUP(B21,[1]Лист1!$B$5:$D$105,3,0)</f>
        <v>82262.399999999994</v>
      </c>
      <c r="E21" s="5">
        <f>E22+E23+E24+E25+E26+E27+E28</f>
        <v>371960.12000000005</v>
      </c>
    </row>
    <row r="22" spans="1:5" x14ac:dyDescent="0.25">
      <c r="A22" s="3" t="s">
        <v>42</v>
      </c>
      <c r="B22" s="3" t="s">
        <v>43</v>
      </c>
      <c r="C22" s="3">
        <v>30380.22</v>
      </c>
      <c r="D22" s="2">
        <f>VLOOKUP(B22,[1]Лист1!$B$5:$D$105,3,0)</f>
        <v>12241.15</v>
      </c>
      <c r="E22" s="7">
        <f t="shared" si="0"/>
        <v>42621.37</v>
      </c>
    </row>
    <row r="23" spans="1:5" x14ac:dyDescent="0.25">
      <c r="A23" s="3" t="s">
        <v>44</v>
      </c>
      <c r="B23" s="3" t="s">
        <v>45</v>
      </c>
      <c r="C23" s="3">
        <v>48816</v>
      </c>
      <c r="D23" s="2">
        <f>VLOOKUP(B23,[1]Лист1!$B$5:$D$105,3,0)</f>
        <v>20456.240000000002</v>
      </c>
      <c r="E23" s="7">
        <f t="shared" si="0"/>
        <v>69272.240000000005</v>
      </c>
    </row>
    <row r="24" spans="1:5" ht="30" x14ac:dyDescent="0.25">
      <c r="A24" s="3" t="s">
        <v>46</v>
      </c>
      <c r="B24" s="3" t="s">
        <v>47</v>
      </c>
      <c r="C24" s="3">
        <v>52271.34</v>
      </c>
      <c r="D24" s="2">
        <f>VLOOKUP(B24,[1]Лист1!$B$5:$D$105,3,0)</f>
        <v>12445.55</v>
      </c>
      <c r="E24" s="7">
        <f t="shared" si="0"/>
        <v>64716.89</v>
      </c>
    </row>
    <row r="25" spans="1:5" x14ac:dyDescent="0.25">
      <c r="A25" s="3" t="s">
        <v>48</v>
      </c>
      <c r="B25" s="3" t="s">
        <v>49</v>
      </c>
      <c r="C25" s="3">
        <v>22053.78</v>
      </c>
      <c r="D25" s="2">
        <f>VLOOKUP(B25,[1]Лист1!$B$5:$D$105,3,0)</f>
        <v>9901.68</v>
      </c>
      <c r="E25" s="7">
        <f>C25+D25+25000</f>
        <v>56955.46</v>
      </c>
    </row>
    <row r="26" spans="1:5" ht="30" x14ac:dyDescent="0.25">
      <c r="A26" s="3" t="s">
        <v>50</v>
      </c>
      <c r="B26" s="3" t="s">
        <v>51</v>
      </c>
      <c r="C26" s="3">
        <v>77773.679999999993</v>
      </c>
      <c r="D26" s="2">
        <f>VLOOKUP(B26,[1]Лист1!$B$5:$D$105,3,0)</f>
        <v>9053</v>
      </c>
      <c r="E26" s="7">
        <f t="shared" si="0"/>
        <v>86826.68</v>
      </c>
    </row>
    <row r="27" spans="1:5" x14ac:dyDescent="0.25">
      <c r="A27" s="3" t="s">
        <v>52</v>
      </c>
      <c r="B27" s="3" t="s">
        <v>53</v>
      </c>
      <c r="C27" s="3">
        <v>29081.5</v>
      </c>
      <c r="D27" s="2">
        <f>VLOOKUP(B27,[1]Лист1!$B$5:$D$105,3,0)</f>
        <v>15146.7</v>
      </c>
      <c r="E27" s="7">
        <f t="shared" si="0"/>
        <v>44228.2</v>
      </c>
    </row>
    <row r="28" spans="1:5" x14ac:dyDescent="0.25">
      <c r="A28" s="3" t="s">
        <v>54</v>
      </c>
      <c r="B28" s="3" t="s">
        <v>55</v>
      </c>
      <c r="C28" s="3">
        <v>4321.2</v>
      </c>
      <c r="D28" s="2">
        <f>VLOOKUP(B28,[1]Лист1!$B$5:$D$105,3,0)</f>
        <v>3018.08</v>
      </c>
      <c r="E28" s="7">
        <f t="shared" si="0"/>
        <v>7339.28</v>
      </c>
    </row>
    <row r="29" spans="1:5" x14ac:dyDescent="0.25">
      <c r="A29" s="4" t="s">
        <v>56</v>
      </c>
      <c r="B29" s="4" t="s">
        <v>57</v>
      </c>
      <c r="C29" s="4">
        <v>390236.51</v>
      </c>
      <c r="D29" s="6">
        <f>VLOOKUP(B29,[1]Лист1!$B$5:$D$105,3,0)</f>
        <v>99685.94</v>
      </c>
      <c r="E29" s="5">
        <f>E30+E31+E32+E33+E34+E35+E36+E37</f>
        <v>497728.53</v>
      </c>
    </row>
    <row r="30" spans="1:5" x14ac:dyDescent="0.25">
      <c r="A30" s="3" t="s">
        <v>58</v>
      </c>
      <c r="B30" s="3" t="s">
        <v>59</v>
      </c>
      <c r="C30" s="3">
        <v>121865.7</v>
      </c>
      <c r="D30" s="2">
        <f>VLOOKUP(B30,[1]Лист1!$B$5:$D$105,3,0)</f>
        <v>0</v>
      </c>
      <c r="E30" s="7">
        <f t="shared" si="0"/>
        <v>121865.7</v>
      </c>
    </row>
    <row r="31" spans="1:5" x14ac:dyDescent="0.25">
      <c r="A31" s="3" t="s">
        <v>60</v>
      </c>
      <c r="B31" s="3" t="s">
        <v>61</v>
      </c>
      <c r="C31" s="3">
        <v>29081.5</v>
      </c>
      <c r="D31" s="2">
        <f>VLOOKUP(B31,[1]Лист1!$B$5:$D$105,3,0)</f>
        <v>15146.7</v>
      </c>
      <c r="E31" s="7">
        <f t="shared" si="0"/>
        <v>44228.2</v>
      </c>
    </row>
    <row r="32" spans="1:5" x14ac:dyDescent="0.25">
      <c r="A32" s="3" t="s">
        <v>62</v>
      </c>
      <c r="B32" s="3" t="s">
        <v>63</v>
      </c>
      <c r="C32" s="3">
        <v>457</v>
      </c>
      <c r="D32" s="2">
        <f>VLOOKUP(B32,[1]Лист1!$B$5:$D$105,3,0)</f>
        <v>0</v>
      </c>
      <c r="E32" s="7">
        <f t="shared" si="0"/>
        <v>457</v>
      </c>
    </row>
    <row r="33" spans="1:5" x14ac:dyDescent="0.25">
      <c r="A33" s="3" t="s">
        <v>64</v>
      </c>
      <c r="B33" s="3" t="s">
        <v>65</v>
      </c>
      <c r="C33" s="3">
        <v>3808.35</v>
      </c>
      <c r="D33" s="2">
        <f>VLOOKUP(B33,[1]Лист1!$B$5:$D$105,3,0)</f>
        <v>0</v>
      </c>
      <c r="E33" s="7">
        <f t="shared" si="0"/>
        <v>3808.35</v>
      </c>
    </row>
    <row r="34" spans="1:5" x14ac:dyDescent="0.25">
      <c r="A34" s="3" t="s">
        <v>66</v>
      </c>
      <c r="B34" s="3" t="s">
        <v>55</v>
      </c>
      <c r="C34" s="3">
        <v>6094</v>
      </c>
      <c r="D34" s="2">
        <f>VLOOKUP(B34,[1]Лист1!$B$5:$D$105,3,0)</f>
        <v>3018.08</v>
      </c>
      <c r="E34" s="7">
        <f t="shared" si="0"/>
        <v>9112.08</v>
      </c>
    </row>
    <row r="35" spans="1:5" x14ac:dyDescent="0.25">
      <c r="A35" s="3" t="s">
        <v>67</v>
      </c>
      <c r="B35" s="3" t="s">
        <v>68</v>
      </c>
      <c r="C35" s="3">
        <v>28805.119999999999</v>
      </c>
      <c r="D35" s="2">
        <f>VLOOKUP(B35,[1]Лист1!$B$5:$D$105,3,0)</f>
        <v>11316.48</v>
      </c>
      <c r="E35" s="7">
        <f t="shared" si="0"/>
        <v>40121.599999999999</v>
      </c>
    </row>
    <row r="36" spans="1:5" x14ac:dyDescent="0.25">
      <c r="A36" s="3" t="s">
        <v>69</v>
      </c>
      <c r="B36" s="3" t="s">
        <v>70</v>
      </c>
      <c r="C36" s="3">
        <v>20772.84</v>
      </c>
      <c r="D36" s="2">
        <f>VLOOKUP(B36,[1]Лист1!$B$5:$D$105,3,0)</f>
        <v>10881</v>
      </c>
      <c r="E36" s="7">
        <f>C36+D36+7000</f>
        <v>38653.839999999997</v>
      </c>
    </row>
    <row r="37" spans="1:5" ht="30" x14ac:dyDescent="0.25">
      <c r="A37" s="3" t="s">
        <v>71</v>
      </c>
      <c r="B37" s="3" t="s">
        <v>72</v>
      </c>
      <c r="C37" s="3">
        <v>179352</v>
      </c>
      <c r="D37" s="2" t="str">
        <f>VLOOKUP(B37,[1]Лист1!$B$5:$D$105,3,0)</f>
        <v>59788</v>
      </c>
      <c r="E37" s="7">
        <f>C37+D37+341.76</f>
        <v>239481.76</v>
      </c>
    </row>
    <row r="38" spans="1:5" ht="60" x14ac:dyDescent="0.25">
      <c r="A38" s="4" t="s">
        <v>73</v>
      </c>
      <c r="B38" s="4" t="s">
        <v>74</v>
      </c>
      <c r="C38" s="4"/>
      <c r="D38" s="6"/>
      <c r="E38" s="5">
        <f>E39+E40+E41+E42+E46+E50+E55+E61</f>
        <v>147396.44999999998</v>
      </c>
    </row>
    <row r="39" spans="1:5" x14ac:dyDescent="0.25">
      <c r="A39" s="3" t="s">
        <v>75</v>
      </c>
      <c r="B39" s="3" t="s">
        <v>76</v>
      </c>
      <c r="C39" s="3">
        <v>1910.36</v>
      </c>
      <c r="D39" s="2">
        <f>VLOOKUP(B39,[1]Лист1!$B$5:$D$105,3,0)</f>
        <v>2380.83</v>
      </c>
      <c r="E39" s="7">
        <f>C39+D39</f>
        <v>4291.1899999999996</v>
      </c>
    </row>
    <row r="40" spans="1:5" x14ac:dyDescent="0.25">
      <c r="A40" s="3" t="s">
        <v>77</v>
      </c>
      <c r="B40" s="3" t="s">
        <v>78</v>
      </c>
      <c r="C40" s="3">
        <v>0</v>
      </c>
      <c r="D40" s="2">
        <f>VLOOKUP(B40,[1]Лист1!$B$5:$D$105,3,0)</f>
        <v>9756.7999999999993</v>
      </c>
      <c r="E40" s="7">
        <f>C40+D40</f>
        <v>9756.7999999999993</v>
      </c>
    </row>
    <row r="41" spans="1:5" x14ac:dyDescent="0.25">
      <c r="A41" s="4" t="s">
        <v>79</v>
      </c>
      <c r="B41" s="4" t="s">
        <v>80</v>
      </c>
      <c r="C41" s="4">
        <v>10546</v>
      </c>
      <c r="D41" s="6">
        <f>VLOOKUP(B41,[1]Лист1!$B$5:$D$105,3,0)</f>
        <v>5788.12</v>
      </c>
      <c r="E41" s="5">
        <f>E42+E43+E44+E45</f>
        <v>16334.119999999999</v>
      </c>
    </row>
    <row r="42" spans="1:5" ht="30" x14ac:dyDescent="0.25">
      <c r="A42" s="8" t="s">
        <v>81</v>
      </c>
      <c r="B42" s="8" t="s">
        <v>82</v>
      </c>
      <c r="C42" s="8">
        <v>1675.76</v>
      </c>
      <c r="D42" s="9">
        <f>VLOOKUP(B42,[1]Лист1!$B$5:$D$105,3,0)</f>
        <v>2451.31</v>
      </c>
      <c r="E42" s="10">
        <f>C42+D42</f>
        <v>4127.07</v>
      </c>
    </row>
    <row r="43" spans="1:5" x14ac:dyDescent="0.25">
      <c r="A43" s="3" t="s">
        <v>83</v>
      </c>
      <c r="B43" s="3" t="s">
        <v>84</v>
      </c>
      <c r="C43" s="3">
        <v>4477.6000000000004</v>
      </c>
      <c r="D43" s="2">
        <f>VLOOKUP(B43,[1]Лист1!$B$5:$D$105,3,0)</f>
        <v>0</v>
      </c>
      <c r="E43" s="7">
        <f t="shared" si="0"/>
        <v>4477.6000000000004</v>
      </c>
    </row>
    <row r="44" spans="1:5" x14ac:dyDescent="0.25">
      <c r="A44" s="3" t="s">
        <v>85</v>
      </c>
      <c r="B44" s="3" t="s">
        <v>86</v>
      </c>
      <c r="C44" s="3">
        <v>2716.88</v>
      </c>
      <c r="D44" s="2">
        <f>VLOOKUP(B44,[1]Лист1!$B$5:$D$105,3,0)</f>
        <v>0</v>
      </c>
      <c r="E44" s="7">
        <f t="shared" si="0"/>
        <v>2716.88</v>
      </c>
    </row>
    <row r="45" spans="1:5" ht="30" x14ac:dyDescent="0.25">
      <c r="A45" s="3" t="s">
        <v>87</v>
      </c>
      <c r="B45" s="3" t="s">
        <v>88</v>
      </c>
      <c r="C45" s="3">
        <v>1675.76</v>
      </c>
      <c r="D45" s="2">
        <f>VLOOKUP(B45,[1]Лист1!$B$5:$D$105,3,0)</f>
        <v>3336.81</v>
      </c>
      <c r="E45" s="7">
        <f t="shared" si="0"/>
        <v>5012.57</v>
      </c>
    </row>
    <row r="46" spans="1:5" ht="30" x14ac:dyDescent="0.25">
      <c r="A46" s="4" t="s">
        <v>89</v>
      </c>
      <c r="B46" s="4" t="s">
        <v>90</v>
      </c>
      <c r="C46" s="4">
        <v>15113.55</v>
      </c>
      <c r="D46" s="6">
        <f>VLOOKUP(B46,[1]Лист1!$B$5:$D$105,3,0)</f>
        <v>3388.59</v>
      </c>
      <c r="E46" s="5">
        <f>E47+E48+E49</f>
        <v>18502.14</v>
      </c>
    </row>
    <row r="47" spans="1:5" x14ac:dyDescent="0.25">
      <c r="A47" s="3" t="s">
        <v>91</v>
      </c>
      <c r="B47" s="3" t="s">
        <v>92</v>
      </c>
      <c r="C47" s="3">
        <v>0</v>
      </c>
      <c r="D47" s="2">
        <f>VLOOKUP(B47,[1]Лист1!$B$5:$D$105,3,0)</f>
        <v>2002.09</v>
      </c>
      <c r="E47" s="7">
        <f t="shared" si="0"/>
        <v>2002.09</v>
      </c>
    </row>
    <row r="48" spans="1:5" x14ac:dyDescent="0.25">
      <c r="A48" s="3" t="s">
        <v>93</v>
      </c>
      <c r="B48" s="3" t="s">
        <v>94</v>
      </c>
      <c r="C48" s="3">
        <v>14842.94</v>
      </c>
      <c r="D48" s="2">
        <f>VLOOKUP(B48,[1]Лист1!$B$5:$D$105,3,0)</f>
        <v>0</v>
      </c>
      <c r="E48" s="7">
        <f t="shared" si="0"/>
        <v>14842.94</v>
      </c>
    </row>
    <row r="49" spans="1:5" x14ac:dyDescent="0.25">
      <c r="A49" s="3" t="s">
        <v>95</v>
      </c>
      <c r="B49" s="3" t="s">
        <v>96</v>
      </c>
      <c r="C49" s="3">
        <v>270.61</v>
      </c>
      <c r="D49" s="2">
        <f>VLOOKUP(B49,[1]Лист1!$B$5:$D$105,3,0)</f>
        <v>1386.5</v>
      </c>
      <c r="E49" s="7">
        <f t="shared" si="0"/>
        <v>1657.1100000000001</v>
      </c>
    </row>
    <row r="50" spans="1:5" ht="30" x14ac:dyDescent="0.25">
      <c r="A50" s="4" t="s">
        <v>97</v>
      </c>
      <c r="B50" s="4" t="s">
        <v>98</v>
      </c>
      <c r="C50" s="4">
        <v>2405.2399999999998</v>
      </c>
      <c r="D50" s="6">
        <f>VLOOKUP(B50,[1]Лист1!$B$5:$D$105,3,0)</f>
        <v>1632.89</v>
      </c>
      <c r="E50" s="5">
        <f>E52+E53+E54</f>
        <v>4038.13</v>
      </c>
    </row>
    <row r="51" spans="1:5" ht="30" hidden="1" x14ac:dyDescent="0.25">
      <c r="A51" s="3" t="s">
        <v>99</v>
      </c>
      <c r="B51" s="3" t="s">
        <v>100</v>
      </c>
      <c r="C51" s="3">
        <v>0</v>
      </c>
      <c r="D51" s="2">
        <f>VLOOKUP(B51,[1]Лист1!$B$5:$D$105,3,0)</f>
        <v>0</v>
      </c>
      <c r="E51" s="7">
        <f t="shared" si="0"/>
        <v>0</v>
      </c>
    </row>
    <row r="52" spans="1:5" ht="17.25" customHeight="1" x14ac:dyDescent="0.25">
      <c r="A52" s="3" t="s">
        <v>101</v>
      </c>
      <c r="B52" s="3" t="s">
        <v>102</v>
      </c>
      <c r="C52" s="3">
        <v>1291.56</v>
      </c>
      <c r="D52" s="2">
        <f>VLOOKUP(B52,[1]Лист1!$B$5:$D$105,3,0)</f>
        <v>0</v>
      </c>
      <c r="E52" s="7">
        <f>C52+D52</f>
        <v>1291.56</v>
      </c>
    </row>
    <row r="53" spans="1:5" x14ac:dyDescent="0.25">
      <c r="A53" s="3" t="s">
        <v>103</v>
      </c>
      <c r="B53" s="3" t="s">
        <v>104</v>
      </c>
      <c r="C53" s="3">
        <v>541.20000000000005</v>
      </c>
      <c r="D53" s="2">
        <f>VLOOKUP(B53,[1]Лист1!$B$5:$D$105,3,0)</f>
        <v>877.76</v>
      </c>
      <c r="E53" s="7">
        <f t="shared" si="0"/>
        <v>1418.96</v>
      </c>
    </row>
    <row r="54" spans="1:5" x14ac:dyDescent="0.25">
      <c r="A54" s="3" t="s">
        <v>105</v>
      </c>
      <c r="B54" s="3" t="s">
        <v>106</v>
      </c>
      <c r="C54" s="3">
        <v>572.48</v>
      </c>
      <c r="D54" s="2">
        <f>VLOOKUP(B54,[1]Лист1!$B$5:$D$105,3,0)</f>
        <v>755.13</v>
      </c>
      <c r="E54" s="7">
        <f t="shared" si="0"/>
        <v>1327.6100000000001</v>
      </c>
    </row>
    <row r="55" spans="1:5" ht="30" x14ac:dyDescent="0.25">
      <c r="A55" s="4" t="s">
        <v>107</v>
      </c>
      <c r="B55" s="4" t="s">
        <v>108</v>
      </c>
      <c r="C55" s="4">
        <v>17961.28</v>
      </c>
      <c r="D55" s="6">
        <f>VLOOKUP(B55,[1]Лист1!$B$5:$D$105,3,0)</f>
        <v>36184.120000000003</v>
      </c>
      <c r="E55" s="5">
        <f>E56+E57+E58+E59</f>
        <v>81093.089999999982</v>
      </c>
    </row>
    <row r="56" spans="1:5" x14ac:dyDescent="0.25">
      <c r="A56" s="3" t="s">
        <v>109</v>
      </c>
      <c r="B56" s="3" t="s">
        <v>110</v>
      </c>
      <c r="C56" s="3">
        <v>9698.4</v>
      </c>
      <c r="D56" s="2">
        <f>VLOOKUP(B56,[1]Лист1!$B$5:$D$105,3,0)</f>
        <v>7822.48</v>
      </c>
      <c r="E56" s="7">
        <f t="shared" si="0"/>
        <v>17520.879999999997</v>
      </c>
    </row>
    <row r="57" spans="1:5" x14ac:dyDescent="0.25">
      <c r="A57" s="3" t="s">
        <v>111</v>
      </c>
      <c r="B57" s="3" t="s">
        <v>112</v>
      </c>
      <c r="C57" s="3">
        <v>0</v>
      </c>
      <c r="D57" s="2">
        <f>VLOOKUP(B57,[1]Лист1!$B$5:$D$105,3,0)</f>
        <v>26947.69</v>
      </c>
      <c r="E57" s="7">
        <f t="shared" si="0"/>
        <v>26947.69</v>
      </c>
    </row>
    <row r="58" spans="1:5" x14ac:dyDescent="0.25">
      <c r="A58" s="3" t="s">
        <v>113</v>
      </c>
      <c r="B58" s="3" t="s">
        <v>114</v>
      </c>
      <c r="C58" s="3">
        <v>7976.04</v>
      </c>
      <c r="D58" s="2">
        <f>[1]Лист1!D57</f>
        <v>26947.69</v>
      </c>
      <c r="E58" s="7">
        <f t="shared" si="0"/>
        <v>34923.729999999996</v>
      </c>
    </row>
    <row r="59" spans="1:5" ht="30" x14ac:dyDescent="0.25">
      <c r="A59" s="3" t="s">
        <v>115</v>
      </c>
      <c r="B59" s="3" t="s">
        <v>116</v>
      </c>
      <c r="C59" s="3">
        <v>286.83999999999997</v>
      </c>
      <c r="D59" s="2">
        <f>VLOOKUP(B59,[1]Лист1!$B$5:$D$105,3,0)</f>
        <v>1413.95</v>
      </c>
      <c r="E59" s="7">
        <f t="shared" si="0"/>
        <v>1700.79</v>
      </c>
    </row>
    <row r="60" spans="1:5" ht="30" hidden="1" x14ac:dyDescent="0.25">
      <c r="A60" s="3" t="s">
        <v>117</v>
      </c>
      <c r="B60" s="3" t="s">
        <v>118</v>
      </c>
      <c r="C60" s="3">
        <v>0</v>
      </c>
      <c r="D60" s="2"/>
      <c r="E60" s="7">
        <f t="shared" si="0"/>
        <v>0</v>
      </c>
    </row>
    <row r="61" spans="1:5" x14ac:dyDescent="0.25">
      <c r="A61" s="4" t="s">
        <v>119</v>
      </c>
      <c r="B61" s="4" t="s">
        <v>120</v>
      </c>
      <c r="C61" s="4">
        <v>9253.91</v>
      </c>
      <c r="D61" s="6">
        <f>VLOOKUP(B61,[1]Лист1!$B$5:$D$105,3,0)</f>
        <v>0</v>
      </c>
      <c r="E61" s="5">
        <f>E63+E64+E65+E66+E67</f>
        <v>9253.91</v>
      </c>
    </row>
    <row r="62" spans="1:5" hidden="1" x14ac:dyDescent="0.25">
      <c r="A62" s="3" t="s">
        <v>121</v>
      </c>
      <c r="B62" s="3" t="s">
        <v>122</v>
      </c>
      <c r="C62" s="3">
        <v>0</v>
      </c>
      <c r="D62" s="2">
        <f>VLOOKUP(B62,[1]Лист1!$B$5:$D$105,3,0)</f>
        <v>0</v>
      </c>
      <c r="E62" s="7">
        <f t="shared" si="0"/>
        <v>0</v>
      </c>
    </row>
    <row r="63" spans="1:5" x14ac:dyDescent="0.25">
      <c r="A63" s="3" t="s">
        <v>123</v>
      </c>
      <c r="B63" s="3" t="s">
        <v>124</v>
      </c>
      <c r="C63" s="3">
        <v>1422.67</v>
      </c>
      <c r="D63" s="2">
        <f>VLOOKUP(B63,[1]Лист1!$B$5:$D$105,3,0)</f>
        <v>0</v>
      </c>
      <c r="E63" s="7">
        <f t="shared" si="0"/>
        <v>1422.67</v>
      </c>
    </row>
    <row r="64" spans="1:5" hidden="1" x14ac:dyDescent="0.25">
      <c r="A64" s="3" t="s">
        <v>125</v>
      </c>
      <c r="B64" s="3" t="s">
        <v>126</v>
      </c>
      <c r="C64" s="3">
        <v>0</v>
      </c>
      <c r="D64" s="2">
        <f>VLOOKUP(B64,[1]Лист1!$B$5:$D$105,3,0)</f>
        <v>0</v>
      </c>
      <c r="E64" s="7">
        <f t="shared" si="0"/>
        <v>0</v>
      </c>
    </row>
    <row r="65" spans="1:5" x14ac:dyDescent="0.25">
      <c r="A65" s="3" t="s">
        <v>127</v>
      </c>
      <c r="B65" s="3" t="s">
        <v>128</v>
      </c>
      <c r="C65" s="3">
        <v>135.27000000000001</v>
      </c>
      <c r="D65" s="2">
        <f>VLOOKUP(B65,[1]Лист1!$B$5:$D$105,3,0)</f>
        <v>0</v>
      </c>
      <c r="E65" s="7">
        <f t="shared" si="0"/>
        <v>135.27000000000001</v>
      </c>
    </row>
    <row r="66" spans="1:5" x14ac:dyDescent="0.25">
      <c r="A66" s="3" t="s">
        <v>129</v>
      </c>
      <c r="B66" s="3" t="s">
        <v>130</v>
      </c>
      <c r="C66" s="3">
        <v>5130.6499999999996</v>
      </c>
      <c r="D66" s="2">
        <f>VLOOKUP(B66,[1]Лист1!$B$5:$D$105,3,0)</f>
        <v>0</v>
      </c>
      <c r="E66" s="7">
        <f t="shared" si="0"/>
        <v>5130.6499999999996</v>
      </c>
    </row>
    <row r="67" spans="1:5" ht="15.75" customHeight="1" x14ac:dyDescent="0.25">
      <c r="A67" s="3" t="s">
        <v>131</v>
      </c>
      <c r="B67" s="3" t="s">
        <v>132</v>
      </c>
      <c r="C67" s="3">
        <v>2565.3200000000002</v>
      </c>
      <c r="D67" s="2">
        <f>VLOOKUP(B67,[1]Лист1!$B$5:$D$105,3,0)</f>
        <v>0</v>
      </c>
      <c r="E67" s="7">
        <f t="shared" si="0"/>
        <v>2565.3200000000002</v>
      </c>
    </row>
    <row r="68" spans="1:5" ht="45" x14ac:dyDescent="0.25">
      <c r="A68" s="4" t="s">
        <v>133</v>
      </c>
      <c r="B68" s="4" t="s">
        <v>134</v>
      </c>
      <c r="C68" s="4">
        <v>421590.47</v>
      </c>
      <c r="D68" s="6">
        <f>VLOOKUP(B68,[1]Лист1!$B$5:$D$105,3,0)</f>
        <v>256930.67</v>
      </c>
      <c r="E68" s="5">
        <f>E69+E71+E73+E83+E89</f>
        <v>680939.20000000007</v>
      </c>
    </row>
    <row r="69" spans="1:5" ht="32.25" customHeight="1" x14ac:dyDescent="0.25">
      <c r="A69" s="3" t="s">
        <v>135</v>
      </c>
      <c r="B69" s="3" t="s">
        <v>136</v>
      </c>
      <c r="C69" s="3">
        <v>11800</v>
      </c>
      <c r="D69" s="2">
        <f>[1]Лист1!D66</f>
        <v>11802.45</v>
      </c>
      <c r="E69" s="7">
        <f>E70</f>
        <v>23602.45</v>
      </c>
    </row>
    <row r="70" spans="1:5" x14ac:dyDescent="0.25">
      <c r="A70" s="3" t="s">
        <v>137</v>
      </c>
      <c r="B70" s="3" t="s">
        <v>138</v>
      </c>
      <c r="C70" s="3">
        <v>11800</v>
      </c>
      <c r="D70" s="2">
        <f>VLOOKUP(B70,[1]Лист1!$B$5:$D$105,3,0)</f>
        <v>11802.45</v>
      </c>
      <c r="E70" s="7">
        <f t="shared" ref="E70:E98" si="1">C70+D70</f>
        <v>23602.45</v>
      </c>
    </row>
    <row r="71" spans="1:5" ht="30" x14ac:dyDescent="0.25">
      <c r="A71" s="3" t="s">
        <v>139</v>
      </c>
      <c r="B71" s="11" t="s">
        <v>140</v>
      </c>
      <c r="C71" s="3">
        <f>C72</f>
        <v>15000.44</v>
      </c>
      <c r="D71" s="2">
        <f>[1]Лист1!D68</f>
        <v>8920.7800000000007</v>
      </c>
      <c r="E71" s="7">
        <f>E72</f>
        <v>23921.22</v>
      </c>
    </row>
    <row r="72" spans="1:5" x14ac:dyDescent="0.25">
      <c r="A72" s="3" t="s">
        <v>141</v>
      </c>
      <c r="B72" s="3" t="s">
        <v>142</v>
      </c>
      <c r="C72" s="3">
        <f>9505.44+2765+2730</f>
        <v>15000.44</v>
      </c>
      <c r="D72" s="2">
        <f>VLOOKUP(B72,[1]Лист1!$B$5:$D$105,3,0)</f>
        <v>8920.7800000000007</v>
      </c>
      <c r="E72" s="7">
        <f t="shared" si="1"/>
        <v>23921.22</v>
      </c>
    </row>
    <row r="73" spans="1:5" ht="30" x14ac:dyDescent="0.25">
      <c r="A73" s="3" t="s">
        <v>143</v>
      </c>
      <c r="B73" s="3" t="s">
        <v>144</v>
      </c>
      <c r="C73" s="7">
        <f t="shared" ref="C73:D73" si="2">C74+C75+C76+C77+C78+C79+C80+C81+C82</f>
        <v>104089.54</v>
      </c>
      <c r="D73" s="7">
        <f t="shared" si="2"/>
        <v>63593.679999999993</v>
      </c>
      <c r="E73" s="7">
        <f>E74+E75+E76+E77+E78+E79+E80+E81+E82</f>
        <v>177683.22</v>
      </c>
    </row>
    <row r="74" spans="1:5" ht="30" x14ac:dyDescent="0.25">
      <c r="A74" s="3" t="s">
        <v>145</v>
      </c>
      <c r="B74" s="3" t="s">
        <v>146</v>
      </c>
      <c r="C74" s="3">
        <v>15586.8</v>
      </c>
      <c r="D74" s="2">
        <f>VLOOKUP(B74,[1]Лист1!$B$5:$D$105,3,0)</f>
        <v>8494.64</v>
      </c>
      <c r="E74" s="7">
        <f t="shared" si="1"/>
        <v>24081.439999999999</v>
      </c>
    </row>
    <row r="75" spans="1:5" x14ac:dyDescent="0.25">
      <c r="A75" s="3" t="s">
        <v>147</v>
      </c>
      <c r="B75" s="3" t="s">
        <v>148</v>
      </c>
      <c r="C75" s="3">
        <v>25801.68</v>
      </c>
      <c r="D75" s="2">
        <f>VLOOKUP(B75,[1]Лист1!$B$5:$D$105,3,0)</f>
        <v>0</v>
      </c>
      <c r="E75" s="7">
        <f t="shared" si="1"/>
        <v>25801.68</v>
      </c>
    </row>
    <row r="76" spans="1:5" x14ac:dyDescent="0.25">
      <c r="A76" s="3" t="s">
        <v>149</v>
      </c>
      <c r="B76" s="3" t="s">
        <v>150</v>
      </c>
      <c r="C76" s="3">
        <v>4784.26</v>
      </c>
      <c r="D76" s="2">
        <f>VLOOKUP(B76,[1]Лист1!$B$5:$D$105,3,0)</f>
        <v>0</v>
      </c>
      <c r="E76" s="7">
        <f t="shared" si="1"/>
        <v>4784.26</v>
      </c>
    </row>
    <row r="77" spans="1:5" x14ac:dyDescent="0.25">
      <c r="A77" s="3" t="s">
        <v>151</v>
      </c>
      <c r="B77" s="3" t="s">
        <v>152</v>
      </c>
      <c r="C77" s="3">
        <v>34289.32</v>
      </c>
      <c r="D77" s="2">
        <f>VLOOKUP(B77,[1]Лист1!$B$5:$D$105,3,0)</f>
        <v>17230.060000000001</v>
      </c>
      <c r="E77" s="7">
        <f t="shared" si="1"/>
        <v>51519.380000000005</v>
      </c>
    </row>
    <row r="78" spans="1:5" x14ac:dyDescent="0.25">
      <c r="A78" s="3" t="s">
        <v>153</v>
      </c>
      <c r="B78" s="3" t="s">
        <v>154</v>
      </c>
      <c r="C78" s="3">
        <v>3742.76</v>
      </c>
      <c r="D78" s="2">
        <f>VLOOKUP(B78,[1]Лист1!$B$5:$D$105,3,0)</f>
        <v>6432.8</v>
      </c>
      <c r="E78" s="7">
        <f t="shared" si="1"/>
        <v>10175.560000000001</v>
      </c>
    </row>
    <row r="79" spans="1:5" x14ac:dyDescent="0.25">
      <c r="A79" s="3" t="s">
        <v>155</v>
      </c>
      <c r="B79" s="3" t="s">
        <v>156</v>
      </c>
      <c r="C79" s="3">
        <v>9741.7199999999993</v>
      </c>
      <c r="D79" s="2">
        <f>VLOOKUP(B79,[1]Лист1!$B$5:$D$105,3,0)</f>
        <v>11825.45</v>
      </c>
      <c r="E79" s="7">
        <f t="shared" si="1"/>
        <v>21567.17</v>
      </c>
    </row>
    <row r="80" spans="1:5" x14ac:dyDescent="0.25">
      <c r="A80" s="3" t="s">
        <v>157</v>
      </c>
      <c r="B80" s="3" t="s">
        <v>158</v>
      </c>
      <c r="C80" s="3">
        <v>10143</v>
      </c>
      <c r="D80" s="2"/>
      <c r="E80" s="7">
        <f t="shared" si="1"/>
        <v>10143</v>
      </c>
    </row>
    <row r="81" spans="1:5" x14ac:dyDescent="0.25">
      <c r="A81" s="3" t="s">
        <v>159</v>
      </c>
      <c r="B81" s="3" t="s">
        <v>160</v>
      </c>
      <c r="C81" s="3">
        <v>0</v>
      </c>
      <c r="D81" s="2">
        <f>VLOOKUP(B81,[1]Лист1!$B$5:$D$105,3,0)</f>
        <v>15546.67</v>
      </c>
      <c r="E81" s="7">
        <f t="shared" si="1"/>
        <v>15546.67</v>
      </c>
    </row>
    <row r="82" spans="1:5" x14ac:dyDescent="0.25">
      <c r="A82" s="3" t="s">
        <v>161</v>
      </c>
      <c r="B82" s="3" t="s">
        <v>162</v>
      </c>
      <c r="C82" s="3">
        <v>0</v>
      </c>
      <c r="D82" s="2">
        <f>[1]Лист1!D105</f>
        <v>4064.06</v>
      </c>
      <c r="E82" s="7">
        <f>C82+D82+10000</f>
        <v>14064.06</v>
      </c>
    </row>
    <row r="83" spans="1:5" ht="33" customHeight="1" x14ac:dyDescent="0.25">
      <c r="A83" s="3" t="s">
        <v>163</v>
      </c>
      <c r="B83" s="3" t="s">
        <v>164</v>
      </c>
      <c r="C83" s="3">
        <f>C84+C85+C86+C87+C88</f>
        <v>105550.1</v>
      </c>
      <c r="D83" s="3">
        <f t="shared" ref="D83" si="3">D84+D85+D86+D87+D88</f>
        <v>60091.91</v>
      </c>
      <c r="E83" s="12">
        <f>E84+E85+E86+E87+E88</f>
        <v>165642.01</v>
      </c>
    </row>
    <row r="84" spans="1:5" ht="45" x14ac:dyDescent="0.25">
      <c r="A84" s="3" t="s">
        <v>165</v>
      </c>
      <c r="B84" s="3" t="s">
        <v>166</v>
      </c>
      <c r="C84" s="3">
        <v>9358.56</v>
      </c>
      <c r="D84" s="2">
        <f>VLOOKUP(B84,[1]Лист1!$B$5:$D$105,3,0)</f>
        <v>4678.84</v>
      </c>
      <c r="E84" s="7">
        <f t="shared" si="1"/>
        <v>14037.4</v>
      </c>
    </row>
    <row r="85" spans="1:5" ht="30" x14ac:dyDescent="0.25">
      <c r="A85" s="3" t="s">
        <v>167</v>
      </c>
      <c r="B85" s="3" t="s">
        <v>168</v>
      </c>
      <c r="C85" s="3">
        <v>44242.8</v>
      </c>
      <c r="D85" s="2">
        <f>VLOOKUP(B85,[1]Лист1!$B$5:$D$105,3,0)</f>
        <v>44224.4</v>
      </c>
      <c r="E85" s="7">
        <f t="shared" si="1"/>
        <v>88467.200000000012</v>
      </c>
    </row>
    <row r="86" spans="1:5" x14ac:dyDescent="0.25">
      <c r="A86" s="3" t="s">
        <v>169</v>
      </c>
      <c r="B86" s="3" t="s">
        <v>170</v>
      </c>
      <c r="C86" s="3">
        <v>28056.18</v>
      </c>
      <c r="D86" s="2">
        <f>VLOOKUP(B86,[1]Лист1!$B$5:$D$105,3,0)</f>
        <v>0</v>
      </c>
      <c r="E86" s="7">
        <f t="shared" si="1"/>
        <v>28056.18</v>
      </c>
    </row>
    <row r="87" spans="1:5" x14ac:dyDescent="0.25">
      <c r="A87" s="3" t="s">
        <v>171</v>
      </c>
      <c r="B87" s="3" t="s">
        <v>172</v>
      </c>
      <c r="C87" s="3">
        <v>11213.81</v>
      </c>
      <c r="D87" s="2">
        <f>VLOOKUP(B87,[1]Лист1!$B$5:$D$105,3,0)</f>
        <v>11188.67</v>
      </c>
      <c r="E87" s="7">
        <f t="shared" si="1"/>
        <v>22402.48</v>
      </c>
    </row>
    <row r="88" spans="1:5" x14ac:dyDescent="0.25">
      <c r="A88" s="3" t="s">
        <v>173</v>
      </c>
      <c r="B88" s="3" t="s">
        <v>174</v>
      </c>
      <c r="C88" s="3">
        <v>12678.75</v>
      </c>
      <c r="D88" s="2">
        <f>VLOOKUP(B88,[1]Лист1!$B$5:$D$105,3,0)</f>
        <v>0</v>
      </c>
      <c r="E88" s="7">
        <f t="shared" si="1"/>
        <v>12678.75</v>
      </c>
    </row>
    <row r="89" spans="1:5" ht="30" x14ac:dyDescent="0.25">
      <c r="A89" s="3" t="s">
        <v>175</v>
      </c>
      <c r="B89" s="3" t="s">
        <v>176</v>
      </c>
      <c r="C89" s="3">
        <v>190645.39</v>
      </c>
      <c r="D89" s="2"/>
      <c r="E89" s="7">
        <f>E90+E91+E92</f>
        <v>290090.30000000005</v>
      </c>
    </row>
    <row r="90" spans="1:5" ht="59.25" customHeight="1" x14ac:dyDescent="0.25">
      <c r="A90" s="3" t="s">
        <v>177</v>
      </c>
      <c r="B90" s="3" t="s">
        <v>178</v>
      </c>
      <c r="C90" s="3">
        <v>2644.43</v>
      </c>
      <c r="D90" s="2">
        <f>[1]Лист1!D89</f>
        <v>5376.25</v>
      </c>
      <c r="E90" s="7">
        <f t="shared" si="1"/>
        <v>8020.68</v>
      </c>
    </row>
    <row r="91" spans="1:5" x14ac:dyDescent="0.25">
      <c r="A91" s="3" t="s">
        <v>179</v>
      </c>
      <c r="B91" s="3" t="s">
        <v>180</v>
      </c>
      <c r="C91" s="3">
        <v>136800</v>
      </c>
      <c r="D91" s="2">
        <f>VLOOKUP(B91,[1]Лист1!$B$5:$D$105,3,0)</f>
        <v>68401.08</v>
      </c>
      <c r="E91" s="7">
        <f t="shared" si="1"/>
        <v>205201.08000000002</v>
      </c>
    </row>
    <row r="92" spans="1:5" x14ac:dyDescent="0.25">
      <c r="A92" s="3" t="s">
        <v>181</v>
      </c>
      <c r="B92" s="3" t="s">
        <v>182</v>
      </c>
      <c r="C92" s="3">
        <v>51200.959999999999</v>
      </c>
      <c r="D92" s="2">
        <f>VLOOKUP(B92,[1]Лист1!$B$5:$D$105,3,0)</f>
        <v>25667.58</v>
      </c>
      <c r="E92" s="7">
        <f t="shared" si="1"/>
        <v>76868.540000000008</v>
      </c>
    </row>
    <row r="93" spans="1:5" x14ac:dyDescent="0.25">
      <c r="A93" s="3" t="s">
        <v>183</v>
      </c>
      <c r="B93" s="3" t="s">
        <v>184</v>
      </c>
      <c r="C93" s="3">
        <v>89626.08</v>
      </c>
      <c r="D93" s="2">
        <f>VLOOKUP(B93,[1]Лист1!$B$5:$D$105,3,0)</f>
        <v>44864.28</v>
      </c>
      <c r="E93" s="7">
        <f>C93+D93</f>
        <v>134490.35999999999</v>
      </c>
    </row>
    <row r="94" spans="1:5" ht="30" x14ac:dyDescent="0.25">
      <c r="A94" s="3" t="s">
        <v>185</v>
      </c>
      <c r="B94" s="3" t="s">
        <v>186</v>
      </c>
      <c r="C94" s="3">
        <v>89626.08</v>
      </c>
      <c r="D94" s="2">
        <f>VLOOKUP(B94,[1]Лист1!$B$5:$D$105,3,0)</f>
        <v>44864.28</v>
      </c>
      <c r="E94" s="7">
        <f t="shared" si="1"/>
        <v>134490.35999999999</v>
      </c>
    </row>
    <row r="95" spans="1:5" x14ac:dyDescent="0.25">
      <c r="A95" s="3" t="s">
        <v>187</v>
      </c>
      <c r="B95" s="3" t="s">
        <v>188</v>
      </c>
      <c r="C95" s="3">
        <v>343832.6</v>
      </c>
      <c r="D95" s="2">
        <f>VLOOKUP(B95,[1]Лист1!$B$5:$D$105,3,0)</f>
        <v>172360.38</v>
      </c>
      <c r="E95" s="7">
        <f t="shared" si="1"/>
        <v>516192.98</v>
      </c>
    </row>
    <row r="96" spans="1:5" x14ac:dyDescent="0.25">
      <c r="A96" s="3" t="s">
        <v>189</v>
      </c>
      <c r="B96" s="3" t="s">
        <v>190</v>
      </c>
      <c r="C96" s="3">
        <v>343832.6</v>
      </c>
      <c r="D96" s="2">
        <f>VLOOKUP(B96,[1]Лист1!$B$5:$D$105,3,0)</f>
        <v>172360.38</v>
      </c>
      <c r="E96" s="7">
        <f t="shared" si="1"/>
        <v>516192.98</v>
      </c>
    </row>
    <row r="97" spans="1:5" x14ac:dyDescent="0.25">
      <c r="A97" s="3" t="s">
        <v>191</v>
      </c>
      <c r="B97" s="3" t="s">
        <v>192</v>
      </c>
      <c r="C97" s="3"/>
      <c r="D97" s="2"/>
      <c r="E97" s="7">
        <f t="shared" si="1"/>
        <v>0</v>
      </c>
    </row>
    <row r="98" spans="1:5" x14ac:dyDescent="0.25">
      <c r="A98" s="13">
        <v>5</v>
      </c>
      <c r="B98" s="3" t="s">
        <v>193</v>
      </c>
      <c r="C98" s="3">
        <v>0</v>
      </c>
      <c r="D98" s="2">
        <f>VLOOKUP(B98,[1]Лист1!$B$5:$D$105,3,0)</f>
        <v>0</v>
      </c>
      <c r="E98" s="7">
        <f t="shared" si="1"/>
        <v>0</v>
      </c>
    </row>
    <row r="99" spans="1:5" x14ac:dyDescent="0.25">
      <c r="A99" s="13">
        <v>6</v>
      </c>
      <c r="B99" s="3" t="s">
        <v>194</v>
      </c>
      <c r="C99" s="3">
        <v>371350.92</v>
      </c>
      <c r="D99" s="2">
        <f>VLOOKUP(B99,[1]Лист1!$B$5:$D$105,3,0)</f>
        <v>211805.42</v>
      </c>
      <c r="E99" s="7">
        <f>C99+D99</f>
        <v>583156.34</v>
      </c>
    </row>
    <row r="100" spans="1:5" x14ac:dyDescent="0.25">
      <c r="A100" s="1" t="s">
        <v>3</v>
      </c>
      <c r="B100" s="1" t="s">
        <v>195</v>
      </c>
      <c r="C100" s="14" t="s">
        <v>3</v>
      </c>
      <c r="D100" s="2"/>
      <c r="E100" s="5">
        <f>E4+E93+E95+E97+E98+E99</f>
        <v>3304430.6599999997</v>
      </c>
    </row>
    <row r="103" spans="1:5" x14ac:dyDescent="0.25">
      <c r="E103" s="44"/>
    </row>
  </sheetData>
  <mergeCells count="4">
    <mergeCell ref="A1:E1"/>
    <mergeCell ref="A2:A3"/>
    <mergeCell ref="B2:B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2025-03-28T05:35:00Z</dcterms:modified>
</cp:coreProperties>
</file>